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8855" windowHeight="8415"/>
  </bookViews>
  <sheets>
    <sheet name="Hoja1" sheetId="1" r:id="rId1"/>
    <sheet name="Hoja2" sheetId="2" r:id="rId2"/>
    <sheet name="Hoja3" sheetId="3" r:id="rId3"/>
  </sheets>
  <definedNames>
    <definedName name="_xlnm.Print_Area" localSheetId="0">Hoja1!$B$2:$AF$74</definedName>
  </definedNames>
  <calcPr calcId="124519"/>
</workbook>
</file>

<file path=xl/calcChain.xml><?xml version="1.0" encoding="utf-8"?>
<calcChain xmlns="http://schemas.openxmlformats.org/spreadsheetml/2006/main">
  <c r="AH65" i="1"/>
  <c r="AI65" s="1"/>
  <c r="AH59"/>
  <c r="AH53"/>
  <c r="AI53" s="1"/>
  <c r="AH47"/>
  <c r="AI47" s="1"/>
  <c r="AH35"/>
  <c r="AI35" s="1"/>
  <c r="AH29"/>
  <c r="AH23"/>
  <c r="AH17"/>
  <c r="AI17" s="1"/>
  <c r="Y69"/>
  <c r="X69"/>
  <c r="W69"/>
  <c r="V69"/>
  <c r="U69"/>
  <c r="T69"/>
  <c r="S69"/>
  <c r="R69"/>
  <c r="Y68"/>
  <c r="X68"/>
  <c r="W68"/>
  <c r="V68"/>
  <c r="U68"/>
  <c r="T68"/>
  <c r="S68"/>
  <c r="R68"/>
  <c r="Y66"/>
  <c r="X66"/>
  <c r="W66"/>
  <c r="V66"/>
  <c r="U66"/>
  <c r="T66"/>
  <c r="S66"/>
  <c r="R66"/>
  <c r="Y64"/>
  <c r="X64"/>
  <c r="W64"/>
  <c r="V64"/>
  <c r="U64"/>
  <c r="T64"/>
  <c r="S64"/>
  <c r="R64"/>
  <c r="Y62"/>
  <c r="X62"/>
  <c r="W62"/>
  <c r="V62"/>
  <c r="U62"/>
  <c r="T62"/>
  <c r="S62"/>
  <c r="R62"/>
  <c r="Y61"/>
  <c r="X61"/>
  <c r="W61"/>
  <c r="V61"/>
  <c r="U61"/>
  <c r="T61"/>
  <c r="S61"/>
  <c r="R61"/>
  <c r="Y60"/>
  <c r="X60"/>
  <c r="W60"/>
  <c r="V60"/>
  <c r="U60"/>
  <c r="T60"/>
  <c r="S60"/>
  <c r="R60"/>
  <c r="Y58"/>
  <c r="X58"/>
  <c r="W58"/>
  <c r="V58"/>
  <c r="U58"/>
  <c r="T58"/>
  <c r="S58"/>
  <c r="R58"/>
  <c r="Y56"/>
  <c r="X56"/>
  <c r="W56"/>
  <c r="V56"/>
  <c r="U56"/>
  <c r="T56"/>
  <c r="S56"/>
  <c r="R56"/>
  <c r="Y54"/>
  <c r="X54"/>
  <c r="W54"/>
  <c r="V54"/>
  <c r="U54"/>
  <c r="T54"/>
  <c r="S54"/>
  <c r="R54"/>
  <c r="Y52"/>
  <c r="X52"/>
  <c r="W52"/>
  <c r="V52"/>
  <c r="U52"/>
  <c r="T52"/>
  <c r="S52"/>
  <c r="R52"/>
  <c r="Y50"/>
  <c r="X50"/>
  <c r="W50"/>
  <c r="V50"/>
  <c r="U50"/>
  <c r="T50"/>
  <c r="S50"/>
  <c r="R50"/>
  <c r="Y48"/>
  <c r="X48"/>
  <c r="W48"/>
  <c r="V48"/>
  <c r="U48"/>
  <c r="T48"/>
  <c r="S48"/>
  <c r="R48"/>
  <c r="Y46"/>
  <c r="X46"/>
  <c r="W46"/>
  <c r="V46"/>
  <c r="U46"/>
  <c r="T46"/>
  <c r="S46"/>
  <c r="R46"/>
  <c r="Y45"/>
  <c r="X45"/>
  <c r="W45"/>
  <c r="V45"/>
  <c r="U45"/>
  <c r="T45"/>
  <c r="S45"/>
  <c r="R45"/>
  <c r="Y44"/>
  <c r="X44"/>
  <c r="W44"/>
  <c r="V44"/>
  <c r="U44"/>
  <c r="T44"/>
  <c r="S44"/>
  <c r="R44"/>
  <c r="Y42"/>
  <c r="X42"/>
  <c r="W42"/>
  <c r="V42"/>
  <c r="U42"/>
  <c r="T42"/>
  <c r="S42"/>
  <c r="R42"/>
  <c r="Y41"/>
  <c r="X41"/>
  <c r="W41"/>
  <c r="V41"/>
  <c r="U41"/>
  <c r="T41"/>
  <c r="S41"/>
  <c r="R41"/>
  <c r="Y40"/>
  <c r="X40"/>
  <c r="W40"/>
  <c r="V40"/>
  <c r="U40"/>
  <c r="T40"/>
  <c r="S40"/>
  <c r="R40"/>
  <c r="Y38"/>
  <c r="X38"/>
  <c r="W38"/>
  <c r="V38"/>
  <c r="U38"/>
  <c r="T38"/>
  <c r="S38"/>
  <c r="R38"/>
  <c r="Y36"/>
  <c r="X36"/>
  <c r="W36"/>
  <c r="V36"/>
  <c r="U36"/>
  <c r="T36"/>
  <c r="S36"/>
  <c r="R36"/>
  <c r="Y34"/>
  <c r="X34"/>
  <c r="W34"/>
  <c r="V34"/>
  <c r="U34"/>
  <c r="T34"/>
  <c r="S34"/>
  <c r="R34"/>
  <c r="Y32"/>
  <c r="X32"/>
  <c r="W32"/>
  <c r="V32"/>
  <c r="U32"/>
  <c r="T32"/>
  <c r="S32"/>
  <c r="R32"/>
  <c r="Y31"/>
  <c r="X31"/>
  <c r="W31"/>
  <c r="V31"/>
  <c r="U31"/>
  <c r="T31"/>
  <c r="S31"/>
  <c r="R31"/>
  <c r="Y30"/>
  <c r="X30"/>
  <c r="W30"/>
  <c r="V30"/>
  <c r="U30"/>
  <c r="T30"/>
  <c r="S30"/>
  <c r="R30"/>
  <c r="Y28"/>
  <c r="X28"/>
  <c r="W28"/>
  <c r="V28"/>
  <c r="U28"/>
  <c r="T28"/>
  <c r="S28"/>
  <c r="R28"/>
  <c r="Y26"/>
  <c r="X26"/>
  <c r="W26"/>
  <c r="V26"/>
  <c r="U26"/>
  <c r="T26"/>
  <c r="S26"/>
  <c r="R26"/>
  <c r="Y25"/>
  <c r="X25"/>
  <c r="W25"/>
  <c r="V25"/>
  <c r="U25"/>
  <c r="T25"/>
  <c r="S25"/>
  <c r="R25"/>
  <c r="Y24"/>
  <c r="X24"/>
  <c r="W24"/>
  <c r="V24"/>
  <c r="U24"/>
  <c r="T24"/>
  <c r="S24"/>
  <c r="R24"/>
  <c r="Y22"/>
  <c r="X22"/>
  <c r="W22"/>
  <c r="V22"/>
  <c r="U22"/>
  <c r="T22"/>
  <c r="S22"/>
  <c r="R22"/>
  <c r="Y20"/>
  <c r="X20"/>
  <c r="W20"/>
  <c r="V20"/>
  <c r="U20"/>
  <c r="T20"/>
  <c r="S20"/>
  <c r="R20"/>
  <c r="Y18"/>
  <c r="X18"/>
  <c r="W18"/>
  <c r="V18"/>
  <c r="U18"/>
  <c r="T18"/>
  <c r="S18"/>
  <c r="R18"/>
  <c r="Y16"/>
  <c r="X16"/>
  <c r="W16"/>
  <c r="V16"/>
  <c r="U16"/>
  <c r="T16"/>
  <c r="S16"/>
  <c r="R16"/>
  <c r="Y14"/>
  <c r="X14"/>
  <c r="W14"/>
  <c r="V14"/>
  <c r="U14"/>
  <c r="T14"/>
  <c r="S14"/>
  <c r="R14"/>
  <c r="Y13"/>
  <c r="X13"/>
  <c r="W13"/>
  <c r="V13"/>
  <c r="U13"/>
  <c r="T13"/>
  <c r="S13"/>
  <c r="R13"/>
  <c r="Y11"/>
  <c r="X11"/>
  <c r="W11"/>
  <c r="V11"/>
  <c r="U11"/>
  <c r="T11"/>
  <c r="S11"/>
  <c r="R11"/>
  <c r="Y8"/>
  <c r="X8"/>
  <c r="W8"/>
  <c r="V8"/>
  <c r="U8"/>
  <c r="T8"/>
  <c r="S8"/>
  <c r="R8"/>
  <c r="Y6"/>
  <c r="Y71" s="1"/>
  <c r="Y73" s="1"/>
  <c r="X6"/>
  <c r="X71" s="1"/>
  <c r="X73" s="1"/>
  <c r="W6"/>
  <c r="W71" s="1"/>
  <c r="W73" s="1"/>
  <c r="V6"/>
  <c r="V71" s="1"/>
  <c r="V73" s="1"/>
  <c r="U6"/>
  <c r="U71" s="1"/>
  <c r="U73" s="1"/>
  <c r="T6"/>
  <c r="T71" s="1"/>
  <c r="T73" s="1"/>
  <c r="S6"/>
  <c r="S71" s="1"/>
  <c r="S73" s="1"/>
  <c r="R6"/>
  <c r="R71" s="1"/>
  <c r="R73" s="1"/>
  <c r="Q69"/>
  <c r="Q68"/>
  <c r="Q66"/>
  <c r="Q64"/>
  <c r="Q62"/>
  <c r="Q61"/>
  <c r="Q60"/>
  <c r="Q58"/>
  <c r="Q56"/>
  <c r="Q54"/>
  <c r="Q52"/>
  <c r="Q50"/>
  <c r="Q48"/>
  <c r="Q46"/>
  <c r="Q45"/>
  <c r="Q44"/>
  <c r="Q42"/>
  <c r="Q41"/>
  <c r="Q40"/>
  <c r="Q38"/>
  <c r="Q36"/>
  <c r="Q34"/>
  <c r="Q32"/>
  <c r="Q31"/>
  <c r="Q30"/>
  <c r="Q28"/>
  <c r="Q26"/>
  <c r="Q25"/>
  <c r="Q24"/>
  <c r="Q22"/>
  <c r="Q20"/>
  <c r="Q18"/>
  <c r="Q16"/>
  <c r="Q14"/>
  <c r="Q13"/>
  <c r="Q11"/>
  <c r="Q8"/>
  <c r="Q6"/>
  <c r="P69"/>
  <c r="P68"/>
  <c r="AH68" s="1"/>
  <c r="AI68" s="1"/>
  <c r="P66"/>
  <c r="P64"/>
  <c r="P62"/>
  <c r="P61"/>
  <c r="P60"/>
  <c r="P58"/>
  <c r="P56"/>
  <c r="P54"/>
  <c r="P52"/>
  <c r="P50"/>
  <c r="P48"/>
  <c r="P46"/>
  <c r="P45"/>
  <c r="P44"/>
  <c r="AH44" s="1"/>
  <c r="AI44" s="1"/>
  <c r="P42"/>
  <c r="P41"/>
  <c r="AH41" s="1"/>
  <c r="AI41" s="1"/>
  <c r="P40"/>
  <c r="P38"/>
  <c r="P36"/>
  <c r="P34"/>
  <c r="P32"/>
  <c r="P31"/>
  <c r="P30"/>
  <c r="P28"/>
  <c r="P26"/>
  <c r="P25"/>
  <c r="P24"/>
  <c r="P22"/>
  <c r="P20"/>
  <c r="P18"/>
  <c r="P16"/>
  <c r="P14"/>
  <c r="P13"/>
  <c r="P11"/>
  <c r="P8"/>
  <c r="P6"/>
  <c r="AH62" l="1"/>
  <c r="AI62" s="1"/>
  <c r="P71"/>
  <c r="Q71"/>
  <c r="Q73" s="1"/>
  <c r="N69"/>
  <c r="N66"/>
  <c r="N64"/>
  <c r="AC64" s="1"/>
  <c r="N62"/>
  <c r="AF62" s="1"/>
  <c r="N58"/>
  <c r="AF58" s="1"/>
  <c r="N56"/>
  <c r="AF56" s="1"/>
  <c r="AH56" s="1"/>
  <c r="AI56" s="1"/>
  <c r="N54"/>
  <c r="AF54" s="1"/>
  <c r="N52"/>
  <c r="N50"/>
  <c r="AA50" s="1"/>
  <c r="AH50" s="1"/>
  <c r="AI50" s="1"/>
  <c r="N48"/>
  <c r="AA48" s="1"/>
  <c r="N46"/>
  <c r="AA46" s="1"/>
  <c r="N42"/>
  <c r="AE42" s="1"/>
  <c r="N38"/>
  <c r="AF38" s="1"/>
  <c r="AH38" s="1"/>
  <c r="AI38" s="1"/>
  <c r="N36"/>
  <c r="N34"/>
  <c r="N32"/>
  <c r="N28"/>
  <c r="N26"/>
  <c r="AC26" s="1"/>
  <c r="AH26" s="1"/>
  <c r="AI26" s="1"/>
  <c r="N22"/>
  <c r="N20"/>
  <c r="AD20" s="1"/>
  <c r="AH20" s="1"/>
  <c r="AI20" s="1"/>
  <c r="N18"/>
  <c r="AE18" s="1"/>
  <c r="N16"/>
  <c r="N14"/>
  <c r="AB14" s="1"/>
  <c r="AH14" s="1"/>
  <c r="AI14" s="1"/>
  <c r="N11"/>
  <c r="N8"/>
  <c r="N6"/>
  <c r="J67"/>
  <c r="J59"/>
  <c r="J43"/>
  <c r="J39"/>
  <c r="J29"/>
  <c r="J23"/>
  <c r="J9"/>
  <c r="M67"/>
  <c r="L67"/>
  <c r="K67"/>
  <c r="I67"/>
  <c r="H67"/>
  <c r="G67"/>
  <c r="F67"/>
  <c r="E67"/>
  <c r="M59"/>
  <c r="L59"/>
  <c r="K59"/>
  <c r="I59"/>
  <c r="H59"/>
  <c r="G59"/>
  <c r="F59"/>
  <c r="E59"/>
  <c r="M43"/>
  <c r="L43"/>
  <c r="K43"/>
  <c r="I43"/>
  <c r="H43"/>
  <c r="G43"/>
  <c r="F43"/>
  <c r="E43"/>
  <c r="M39"/>
  <c r="L39"/>
  <c r="K39"/>
  <c r="I39"/>
  <c r="H39"/>
  <c r="G39"/>
  <c r="F39"/>
  <c r="E39"/>
  <c r="M29"/>
  <c r="L29"/>
  <c r="K29"/>
  <c r="I29"/>
  <c r="H29"/>
  <c r="G29"/>
  <c r="F29"/>
  <c r="E29"/>
  <c r="M23"/>
  <c r="L23"/>
  <c r="K23"/>
  <c r="I23"/>
  <c r="H23"/>
  <c r="G23"/>
  <c r="F23"/>
  <c r="E23"/>
  <c r="M9"/>
  <c r="M71" s="1"/>
  <c r="L9"/>
  <c r="K9"/>
  <c r="I9"/>
  <c r="H9"/>
  <c r="H71" s="1"/>
  <c r="G9"/>
  <c r="F9"/>
  <c r="E9"/>
  <c r="D67"/>
  <c r="D59"/>
  <c r="D43"/>
  <c r="D39"/>
  <c r="D29"/>
  <c r="D23"/>
  <c r="D9"/>
  <c r="C67"/>
  <c r="C59"/>
  <c r="AI59" s="1"/>
  <c r="C43"/>
  <c r="C39"/>
  <c r="C29"/>
  <c r="AI29" s="1"/>
  <c r="C23"/>
  <c r="AI23" s="1"/>
  <c r="C9"/>
  <c r="AB6" l="1"/>
  <c r="Z6"/>
  <c r="AC6"/>
  <c r="AA6"/>
  <c r="AE11"/>
  <c r="AC11"/>
  <c r="AA11"/>
  <c r="AD11"/>
  <c r="AB11"/>
  <c r="AD16"/>
  <c r="AC16"/>
  <c r="AD32"/>
  <c r="AA32"/>
  <c r="AC32"/>
  <c r="AC36"/>
  <c r="AB36"/>
  <c r="AF52"/>
  <c r="AD52"/>
  <c r="AB52"/>
  <c r="AE52"/>
  <c r="AC52"/>
  <c r="AE66"/>
  <c r="AD66"/>
  <c r="P73"/>
  <c r="P74" s="1"/>
  <c r="Q74" s="1"/>
  <c r="R74" s="1"/>
  <c r="S74" s="1"/>
  <c r="T74" s="1"/>
  <c r="U74" s="1"/>
  <c r="V74" s="1"/>
  <c r="W74" s="1"/>
  <c r="X74" s="1"/>
  <c r="Y74" s="1"/>
  <c r="P72"/>
  <c r="Q72" s="1"/>
  <c r="R72" s="1"/>
  <c r="S72" s="1"/>
  <c r="T72" s="1"/>
  <c r="U72" s="1"/>
  <c r="V72" s="1"/>
  <c r="W72" s="1"/>
  <c r="X72" s="1"/>
  <c r="Y72" s="1"/>
  <c r="AD8"/>
  <c r="AB8"/>
  <c r="AC8"/>
  <c r="AA8"/>
  <c r="AH8" s="1"/>
  <c r="AI8" s="1"/>
  <c r="AE22"/>
  <c r="AD22"/>
  <c r="Z28"/>
  <c r="AA28"/>
  <c r="AB34"/>
  <c r="AA34"/>
  <c r="AE69"/>
  <c r="AC69"/>
  <c r="AA69"/>
  <c r="AF69"/>
  <c r="AD69"/>
  <c r="AB69"/>
  <c r="Z69"/>
  <c r="AF71"/>
  <c r="AF73" s="1"/>
  <c r="N23"/>
  <c r="N29"/>
  <c r="N39"/>
  <c r="N43"/>
  <c r="N59"/>
  <c r="N67"/>
  <c r="N9"/>
  <c r="C71"/>
  <c r="N71" s="1"/>
  <c r="L71"/>
  <c r="J71"/>
  <c r="K71"/>
  <c r="I71"/>
  <c r="G71"/>
  <c r="F71"/>
  <c r="E71"/>
  <c r="D71"/>
  <c r="AA71" l="1"/>
  <c r="AA73" s="1"/>
  <c r="AH11"/>
  <c r="AI11" s="1"/>
  <c r="AD71"/>
  <c r="AD73" s="1"/>
  <c r="AH32"/>
  <c r="AI32" s="1"/>
  <c r="AE71"/>
  <c r="AE73" s="1"/>
  <c r="AC71"/>
  <c r="AC73" s="1"/>
  <c r="AB71"/>
  <c r="AB73" s="1"/>
  <c r="Z71"/>
  <c r="AH6"/>
  <c r="AI6" s="1"/>
  <c r="Z73" l="1"/>
  <c r="Z74" s="1"/>
  <c r="AA74" s="1"/>
  <c r="AB74" s="1"/>
  <c r="AC74" s="1"/>
  <c r="AD74" s="1"/>
  <c r="AE74" s="1"/>
  <c r="AF74" s="1"/>
  <c r="AH71"/>
  <c r="Z72"/>
  <c r="AA72" s="1"/>
  <c r="AB72" s="1"/>
  <c r="AC72" s="1"/>
  <c r="AD72" s="1"/>
  <c r="AE72" s="1"/>
  <c r="AF72" s="1"/>
</calcChain>
</file>

<file path=xl/sharedStrings.xml><?xml version="1.0" encoding="utf-8"?>
<sst xmlns="http://schemas.openxmlformats.org/spreadsheetml/2006/main" count="93" uniqueCount="93">
  <si>
    <t>MODIFICADO 1 BARRANCO DE LAS OVEJAS</t>
  </si>
  <si>
    <t>Certificación</t>
  </si>
  <si>
    <t>Código</t>
  </si>
  <si>
    <t xml:space="preserve">1            </t>
  </si>
  <si>
    <t>MOVIMIENTO DE TIERRAS Y DEMOLICIONES</t>
  </si>
  <si>
    <t xml:space="preserve">1.01         </t>
  </si>
  <si>
    <t>MOVIMIENTO DE TIERRAS</t>
  </si>
  <si>
    <t xml:space="preserve">1.02         </t>
  </si>
  <si>
    <t>DEMOLICIONES</t>
  </si>
  <si>
    <t>1</t>
  </si>
  <si>
    <t xml:space="preserve">2            </t>
  </si>
  <si>
    <t>MATERIAL DE APORTACIÓN</t>
  </si>
  <si>
    <t xml:space="preserve">3            </t>
  </si>
  <si>
    <t>MUROS</t>
  </si>
  <si>
    <t xml:space="preserve">3.1          </t>
  </si>
  <si>
    <t>MUROS PANTALLA TRAMO 1</t>
  </si>
  <si>
    <t xml:space="preserve">3.2          </t>
  </si>
  <si>
    <t>MUROS TRAMO 1</t>
  </si>
  <si>
    <t xml:space="preserve">3.3          </t>
  </si>
  <si>
    <t>RECRECIDOS MUROS TRAMO 1</t>
  </si>
  <si>
    <t xml:space="preserve">3.4          </t>
  </si>
  <si>
    <t>ESTRIBO C/ PARAGUAY</t>
  </si>
  <si>
    <t xml:space="preserve">3.5          </t>
  </si>
  <si>
    <t>MURO EN ESPIGÓN IZQUIERDO</t>
  </si>
  <si>
    <t>3</t>
  </si>
  <si>
    <t xml:space="preserve">4            </t>
  </si>
  <si>
    <t>ELEMENTOS HIDRÁULICOS</t>
  </si>
  <si>
    <t xml:space="preserve">4.1          </t>
  </si>
  <si>
    <t>CUENCO DE ENTREGA AL MAR</t>
  </si>
  <si>
    <t xml:space="preserve">4.2          </t>
  </si>
  <si>
    <t>CUENCO SAN GABRIEL</t>
  </si>
  <si>
    <t>4</t>
  </si>
  <si>
    <t xml:space="preserve">5            </t>
  </si>
  <si>
    <t>REPOSICIÓN DE SERVICIOS</t>
  </si>
  <si>
    <t xml:space="preserve">5.1          </t>
  </si>
  <si>
    <t>REPOSICIÓN INSTALACIONES DE SANEAMIENTO</t>
  </si>
  <si>
    <t xml:space="preserve">5.2          </t>
  </si>
  <si>
    <t>REPOSICIÓN RED DE ABASTECIMIENTO</t>
  </si>
  <si>
    <t xml:space="preserve">5.4          </t>
  </si>
  <si>
    <t>AMPLIACIÓN CÁNTARA EB CROS</t>
  </si>
  <si>
    <t xml:space="preserve">5.3          </t>
  </si>
  <si>
    <t>REPOSICIÓN AFECCIONES VIAL PUERTO</t>
  </si>
  <si>
    <t>5</t>
  </si>
  <si>
    <t xml:space="preserve">6            </t>
  </si>
  <si>
    <t>DRENAJE</t>
  </si>
  <si>
    <t xml:space="preserve">6.1          </t>
  </si>
  <si>
    <t>RED DE PLUVIALES DE SAN GABRIEL</t>
  </si>
  <si>
    <t>6</t>
  </si>
  <si>
    <t xml:space="preserve">7            </t>
  </si>
  <si>
    <t>PASARELA</t>
  </si>
  <si>
    <t xml:space="preserve">7.1          </t>
  </si>
  <si>
    <t>DEMOLICIONES Y MOVIMIENTO DE TIERRAS</t>
  </si>
  <si>
    <t xml:space="preserve">7.2          </t>
  </si>
  <si>
    <t>CIMENTACIONES</t>
  </si>
  <si>
    <t xml:space="preserve">7.3          </t>
  </si>
  <si>
    <t>SUBESTRUCTURAS</t>
  </si>
  <si>
    <t xml:space="preserve">7.4          </t>
  </si>
  <si>
    <t>ESTRUCTURA</t>
  </si>
  <si>
    <t xml:space="preserve">7.5          </t>
  </si>
  <si>
    <t>EQUIPAMIENTOS</t>
  </si>
  <si>
    <t xml:space="preserve">7.6          </t>
  </si>
  <si>
    <t>REPOSICIÓN DE SERVIDUMBRES</t>
  </si>
  <si>
    <t xml:space="preserve">7.7          </t>
  </si>
  <si>
    <t>PRUEBA DE CARGA</t>
  </si>
  <si>
    <t>7</t>
  </si>
  <si>
    <t xml:space="preserve">8            </t>
  </si>
  <si>
    <t>INTEGRACION AMBIENTAL</t>
  </si>
  <si>
    <t xml:space="preserve">8.1          </t>
  </si>
  <si>
    <t>LIMPIEZA DURANTE LA OBRA</t>
  </si>
  <si>
    <t xml:space="preserve">8.2          </t>
  </si>
  <si>
    <t>DESVIOS PROVISIONALES</t>
  </si>
  <si>
    <t xml:space="preserve">8.3          </t>
  </si>
  <si>
    <t>VARIOS</t>
  </si>
  <si>
    <t>8</t>
  </si>
  <si>
    <t xml:space="preserve">9            </t>
  </si>
  <si>
    <t>SEGURIDAD Y SALUD EN EL TRABAJO</t>
  </si>
  <si>
    <t>CERTIFICACIONES</t>
  </si>
  <si>
    <t>P.MODIFICADO</t>
  </si>
  <si>
    <t>PENDIENTE</t>
  </si>
  <si>
    <t>MESES</t>
  </si>
  <si>
    <t>mayo</t>
  </si>
  <si>
    <t>junio</t>
  </si>
  <si>
    <t>julio</t>
  </si>
  <si>
    <t>agosto</t>
  </si>
  <si>
    <t>septiembre</t>
  </si>
  <si>
    <t>octubre</t>
  </si>
  <si>
    <t>noviembre</t>
  </si>
  <si>
    <t>SUMA</t>
  </si>
  <si>
    <t>diferencia</t>
  </si>
  <si>
    <t>EJECUCIÓN MATERIAL A ORIGEN (en miles de euros)</t>
  </si>
  <si>
    <t>EJECUCIÓN MATERIAL MENSUAL (en miles de euros)</t>
  </si>
  <si>
    <t>LÍQUIDO MENSUAL CON IVA (en miles de euros)</t>
  </si>
  <si>
    <t>LÍQUIDO MENSUAL A ORIGEN CON IVA (en miles de euros)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</si>
</sst>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top"/>
    </xf>
    <xf numFmtId="49" fontId="3" fillId="0" borderId="17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/>
    <xf numFmtId="49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/>
    <xf numFmtId="164" fontId="1" fillId="0" borderId="0" xfId="0" applyNumberFormat="1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49" fontId="2" fillId="0" borderId="9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vertical="top" wrapText="1"/>
    </xf>
    <xf numFmtId="0" fontId="1" fillId="0" borderId="1" xfId="0" applyFont="1" applyFill="1" applyBorder="1"/>
    <xf numFmtId="164" fontId="1" fillId="0" borderId="1" xfId="0" applyNumberFormat="1" applyFont="1" applyFill="1" applyBorder="1"/>
    <xf numFmtId="164" fontId="1" fillId="0" borderId="10" xfId="0" applyNumberFormat="1" applyFont="1" applyFill="1" applyBorder="1"/>
    <xf numFmtId="0" fontId="1" fillId="0" borderId="2" xfId="0" applyFont="1" applyFill="1" applyBorder="1"/>
    <xf numFmtId="0" fontId="1" fillId="0" borderId="13" xfId="0" applyFont="1" applyFill="1" applyBorder="1"/>
    <xf numFmtId="0" fontId="1" fillId="0" borderId="11" xfId="0" applyFont="1" applyFill="1" applyBorder="1"/>
    <xf numFmtId="164" fontId="1" fillId="0" borderId="11" xfId="0" applyNumberFormat="1" applyFont="1" applyFill="1" applyBorder="1"/>
    <xf numFmtId="164" fontId="1" fillId="0" borderId="12" xfId="0" applyNumberFormat="1" applyFont="1" applyFill="1" applyBorder="1"/>
    <xf numFmtId="164" fontId="1" fillId="0" borderId="7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top"/>
    </xf>
    <xf numFmtId="0" fontId="1" fillId="0" borderId="27" xfId="0" applyFont="1" applyFill="1" applyBorder="1"/>
    <xf numFmtId="164" fontId="1" fillId="0" borderId="27" xfId="0" applyNumberFormat="1" applyFont="1" applyFill="1" applyBorder="1"/>
    <xf numFmtId="164" fontId="1" fillId="0" borderId="28" xfId="0" applyNumberFormat="1" applyFont="1" applyFill="1" applyBorder="1"/>
    <xf numFmtId="4" fontId="1" fillId="0" borderId="29" xfId="0" applyNumberFormat="1" applyFont="1" applyFill="1" applyBorder="1" applyAlignment="1">
      <alignment vertical="top"/>
    </xf>
    <xf numFmtId="4" fontId="1" fillId="0" borderId="22" xfId="0" applyNumberFormat="1" applyFont="1" applyFill="1" applyBorder="1" applyAlignment="1">
      <alignment vertical="top"/>
    </xf>
    <xf numFmtId="4" fontId="1" fillId="0" borderId="22" xfId="0" applyNumberFormat="1" applyFont="1" applyFill="1" applyBorder="1"/>
    <xf numFmtId="0" fontId="1" fillId="0" borderId="22" xfId="0" applyFont="1" applyFill="1" applyBorder="1"/>
    <xf numFmtId="164" fontId="1" fillId="0" borderId="22" xfId="0" applyNumberFormat="1" applyFont="1" applyFill="1" applyBorder="1"/>
    <xf numFmtId="164" fontId="1" fillId="0" borderId="23" xfId="0" applyNumberFormat="1" applyFont="1" applyFill="1" applyBorder="1"/>
    <xf numFmtId="164" fontId="1" fillId="0" borderId="3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/>
    <xf numFmtId="164" fontId="1" fillId="0" borderId="31" xfId="0" applyNumberFormat="1" applyFont="1" applyFill="1" applyBorder="1"/>
    <xf numFmtId="4" fontId="2" fillId="0" borderId="30" xfId="0" applyNumberFormat="1" applyFont="1" applyFill="1" applyBorder="1" applyAlignment="1">
      <alignment vertical="top"/>
    </xf>
    <xf numFmtId="4" fontId="1" fillId="0" borderId="30" xfId="0" applyNumberFormat="1" applyFont="1" applyFill="1" applyBorder="1"/>
    <xf numFmtId="0" fontId="1" fillId="0" borderId="30" xfId="0" applyFont="1" applyFill="1" applyBorder="1"/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vertical="top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3" borderId="24" xfId="0" applyNumberFormat="1" applyFont="1" applyFill="1" applyBorder="1" applyAlignment="1">
      <alignment vertical="top" wrapText="1"/>
    </xf>
    <xf numFmtId="49" fontId="2" fillId="3" borderId="25" xfId="0" applyNumberFormat="1" applyFont="1" applyFill="1" applyBorder="1" applyAlignment="1">
      <alignment vertical="top" wrapText="1"/>
    </xf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abSelected="1" topLeftCell="B1" zoomScale="70" zoomScaleNormal="70" workbookViewId="0">
      <selection activeCell="S20" sqref="S20"/>
    </sheetView>
  </sheetViews>
  <sheetFormatPr baseColWidth="10" defaultRowHeight="11.25" customHeight="1"/>
  <cols>
    <col min="1" max="1" width="15.5703125" style="1" hidden="1" customWidth="1"/>
    <col min="2" max="2" width="51" style="1" customWidth="1"/>
    <col min="3" max="3" width="12.28515625" style="1" hidden="1" customWidth="1"/>
    <col min="4" max="14" width="11.42578125" style="1" hidden="1" customWidth="1"/>
    <col min="15" max="15" width="6.42578125" style="1" hidden="1" customWidth="1"/>
    <col min="16" max="33" width="11.42578125" style="1"/>
    <col min="34" max="34" width="14.28515625" style="1" customWidth="1"/>
    <col min="35" max="16384" width="11.42578125" style="1"/>
  </cols>
  <sheetData>
    <row r="1" spans="1:35" ht="11.25" customHeight="1" thickBot="1">
      <c r="Z1" s="2" t="s">
        <v>80</v>
      </c>
      <c r="AA1" s="2" t="s">
        <v>81</v>
      </c>
      <c r="AB1" s="2" t="s">
        <v>82</v>
      </c>
      <c r="AC1" s="2" t="s">
        <v>83</v>
      </c>
      <c r="AD1" s="2" t="s">
        <v>84</v>
      </c>
      <c r="AE1" s="2" t="s">
        <v>85</v>
      </c>
      <c r="AF1" s="2" t="s">
        <v>86</v>
      </c>
    </row>
    <row r="2" spans="1:35" s="10" customFormat="1" ht="20.25" customHeight="1" thickBot="1">
      <c r="A2" s="3" t="s">
        <v>0</v>
      </c>
      <c r="B2" s="4"/>
      <c r="C2" s="5"/>
      <c r="D2" s="6" t="s">
        <v>76</v>
      </c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72" t="s">
        <v>79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4"/>
    </row>
    <row r="3" spans="1:35" s="10" customFormat="1" ht="18" customHeight="1" thickBot="1">
      <c r="A3" s="3" t="s">
        <v>1</v>
      </c>
      <c r="B3" s="11"/>
      <c r="C3" s="12"/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 t="s">
        <v>78</v>
      </c>
      <c r="O3" s="14"/>
      <c r="P3" s="65">
        <v>1</v>
      </c>
      <c r="Q3" s="66">
        <v>2</v>
      </c>
      <c r="R3" s="66">
        <v>3</v>
      </c>
      <c r="S3" s="66">
        <v>4</v>
      </c>
      <c r="T3" s="66">
        <v>5</v>
      </c>
      <c r="U3" s="66">
        <v>6</v>
      </c>
      <c r="V3" s="66">
        <v>7</v>
      </c>
      <c r="W3" s="66">
        <v>8</v>
      </c>
      <c r="X3" s="66">
        <v>9</v>
      </c>
      <c r="Y3" s="66">
        <v>10</v>
      </c>
      <c r="Z3" s="66">
        <v>11</v>
      </c>
      <c r="AA3" s="66">
        <v>12</v>
      </c>
      <c r="AB3" s="66">
        <v>13</v>
      </c>
      <c r="AC3" s="66">
        <v>14</v>
      </c>
      <c r="AD3" s="66">
        <v>15</v>
      </c>
      <c r="AE3" s="66">
        <v>16</v>
      </c>
      <c r="AF3" s="67">
        <v>17</v>
      </c>
      <c r="AH3" s="15" t="s">
        <v>87</v>
      </c>
      <c r="AI3" s="15" t="s">
        <v>88</v>
      </c>
    </row>
    <row r="4" spans="1:35" ht="12.95" customHeight="1">
      <c r="A4" s="16" t="s">
        <v>2</v>
      </c>
      <c r="B4" s="17"/>
      <c r="C4" s="18" t="s">
        <v>77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9"/>
    </row>
    <row r="5" spans="1:35" ht="12.95" customHeight="1">
      <c r="A5" s="20" t="s">
        <v>3</v>
      </c>
      <c r="B5" s="29" t="s">
        <v>4</v>
      </c>
      <c r="C5" s="2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1"/>
    </row>
    <row r="6" spans="1:35" ht="12.95" customHeight="1">
      <c r="A6" s="22" t="s">
        <v>5</v>
      </c>
      <c r="B6" s="62" t="s">
        <v>6</v>
      </c>
      <c r="C6" s="23">
        <v>1506162.24</v>
      </c>
      <c r="D6" s="24">
        <v>4287.6000000000004</v>
      </c>
      <c r="E6" s="24">
        <v>58791.1</v>
      </c>
      <c r="F6" s="24">
        <v>169925.15</v>
      </c>
      <c r="G6" s="24">
        <v>250750.47</v>
      </c>
      <c r="H6" s="24">
        <v>333510.88</v>
      </c>
      <c r="I6" s="24">
        <v>435051.84</v>
      </c>
      <c r="J6" s="24">
        <v>445973.08</v>
      </c>
      <c r="K6" s="24">
        <v>467337.69</v>
      </c>
      <c r="L6" s="24">
        <v>486142.3</v>
      </c>
      <c r="M6" s="24">
        <v>506531.71</v>
      </c>
      <c r="N6" s="24">
        <f>C6-M6</f>
        <v>999630.53</v>
      </c>
      <c r="O6" s="19"/>
      <c r="P6" s="42">
        <f>IF(D6&gt;0,D6/1000,"")</f>
        <v>4.2876000000000003</v>
      </c>
      <c r="Q6" s="42">
        <f>IF(E6-D6&gt;0,(E6-D6)/1000,"")</f>
        <v>54.503500000000003</v>
      </c>
      <c r="R6" s="42">
        <f t="shared" ref="R6:Y28" si="0">IF(F6-E6&gt;0,(F6-E6)/1000,"")</f>
        <v>111.13404999999999</v>
      </c>
      <c r="S6" s="42">
        <f t="shared" si="0"/>
        <v>80.825320000000005</v>
      </c>
      <c r="T6" s="42">
        <f t="shared" si="0"/>
        <v>82.760410000000007</v>
      </c>
      <c r="U6" s="42">
        <f t="shared" si="0"/>
        <v>101.54096000000003</v>
      </c>
      <c r="V6" s="42">
        <f t="shared" si="0"/>
        <v>10.92123999999999</v>
      </c>
      <c r="W6" s="42">
        <f t="shared" si="0"/>
        <v>21.364609999999985</v>
      </c>
      <c r="X6" s="42">
        <f t="shared" si="0"/>
        <v>18.804609999999986</v>
      </c>
      <c r="Y6" s="42">
        <f t="shared" si="0"/>
        <v>20.389410000000034</v>
      </c>
      <c r="Z6" s="42">
        <f>$N$6/4/1000</f>
        <v>249.90763250000001</v>
      </c>
      <c r="AA6" s="42">
        <f t="shared" ref="AA6:AC6" si="1">$N$6/4/1000</f>
        <v>249.90763250000001</v>
      </c>
      <c r="AB6" s="42">
        <f t="shared" si="1"/>
        <v>249.90763250000001</v>
      </c>
      <c r="AC6" s="42">
        <f t="shared" si="1"/>
        <v>249.90763250000001</v>
      </c>
      <c r="AD6" s="40"/>
      <c r="AE6" s="40"/>
      <c r="AF6" s="41"/>
      <c r="AH6" s="25">
        <f>SUM(P6:AF6)*1000</f>
        <v>1506162.2400000002</v>
      </c>
      <c r="AI6" s="25">
        <f>AH6-C6</f>
        <v>0</v>
      </c>
    </row>
    <row r="7" spans="1:35" ht="12.95" customHeight="1">
      <c r="A7" s="22"/>
      <c r="B7" s="62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19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1"/>
    </row>
    <row r="8" spans="1:35" ht="12.95" customHeight="1">
      <c r="A8" s="22" t="s">
        <v>7</v>
      </c>
      <c r="B8" s="62" t="s">
        <v>8</v>
      </c>
      <c r="C8" s="23">
        <v>1379098.57</v>
      </c>
      <c r="D8" s="24">
        <v>71617.539999999994</v>
      </c>
      <c r="E8" s="24">
        <v>141455.92000000001</v>
      </c>
      <c r="F8" s="24">
        <v>190449.21</v>
      </c>
      <c r="G8" s="24">
        <v>303099.08</v>
      </c>
      <c r="H8" s="24">
        <v>363199.61</v>
      </c>
      <c r="I8" s="24">
        <v>444202.41</v>
      </c>
      <c r="J8" s="24">
        <v>532446.39</v>
      </c>
      <c r="K8" s="24">
        <v>602754.31000000006</v>
      </c>
      <c r="L8" s="24">
        <v>646263.18999999994</v>
      </c>
      <c r="M8" s="24">
        <v>674583.3</v>
      </c>
      <c r="N8" s="24">
        <f t="shared" ref="N8:N71" si="2">C8-M8</f>
        <v>704515.27</v>
      </c>
      <c r="O8" s="19"/>
      <c r="P8" s="42">
        <f t="shared" ref="P8:P69" si="3">IF(D8&gt;0,D8/1000,"")</f>
        <v>71.617539999999991</v>
      </c>
      <c r="Q8" s="42">
        <f t="shared" ref="Q8:Q69" si="4">IF(E8-D8&gt;0,(E8-D8)/1000,"")</f>
        <v>69.838380000000015</v>
      </c>
      <c r="R8" s="42">
        <f t="shared" si="0"/>
        <v>48.99328999999998</v>
      </c>
      <c r="S8" s="42">
        <f t="shared" si="0"/>
        <v>112.64987000000002</v>
      </c>
      <c r="T8" s="42">
        <f t="shared" si="0"/>
        <v>60.100529999999971</v>
      </c>
      <c r="U8" s="42">
        <f t="shared" si="0"/>
        <v>81.002799999999993</v>
      </c>
      <c r="V8" s="42">
        <f t="shared" si="0"/>
        <v>88.243980000000036</v>
      </c>
      <c r="W8" s="42">
        <f t="shared" si="0"/>
        <v>70.307920000000038</v>
      </c>
      <c r="X8" s="42">
        <f t="shared" si="0"/>
        <v>43.508879999999891</v>
      </c>
      <c r="Y8" s="42">
        <f t="shared" si="0"/>
        <v>28.320110000000103</v>
      </c>
      <c r="Z8" s="40"/>
      <c r="AA8" s="42">
        <f>$N$8/4/1000</f>
        <v>176.1288175</v>
      </c>
      <c r="AB8" s="42">
        <f t="shared" ref="AB8:AD8" si="5">$N$8/4/1000</f>
        <v>176.1288175</v>
      </c>
      <c r="AC8" s="42">
        <f t="shared" si="5"/>
        <v>176.1288175</v>
      </c>
      <c r="AD8" s="42">
        <f t="shared" si="5"/>
        <v>176.1288175</v>
      </c>
      <c r="AE8" s="40"/>
      <c r="AF8" s="41"/>
      <c r="AH8" s="25">
        <f>SUM(P8:AF8)*1000</f>
        <v>1379098.5699999998</v>
      </c>
      <c r="AI8" s="25">
        <f>AH8-C8</f>
        <v>0</v>
      </c>
    </row>
    <row r="9" spans="1:35" ht="12.95" customHeight="1">
      <c r="A9" s="26"/>
      <c r="B9" s="29" t="s">
        <v>9</v>
      </c>
      <c r="C9" s="21">
        <f t="shared" ref="C9:M9" si="6">SUM(C6:C8)</f>
        <v>2885260.81</v>
      </c>
      <c r="D9" s="21">
        <f t="shared" si="6"/>
        <v>75905.14</v>
      </c>
      <c r="E9" s="21">
        <f t="shared" si="6"/>
        <v>200247.02000000002</v>
      </c>
      <c r="F9" s="21">
        <f t="shared" si="6"/>
        <v>360374.36</v>
      </c>
      <c r="G9" s="21">
        <f t="shared" si="6"/>
        <v>553849.55000000005</v>
      </c>
      <c r="H9" s="21">
        <f t="shared" si="6"/>
        <v>696710.49</v>
      </c>
      <c r="I9" s="21">
        <f t="shared" si="6"/>
        <v>879254.25</v>
      </c>
      <c r="J9" s="21">
        <f t="shared" si="6"/>
        <v>978419.47</v>
      </c>
      <c r="K9" s="21">
        <f t="shared" si="6"/>
        <v>1070092</v>
      </c>
      <c r="L9" s="21">
        <f t="shared" si="6"/>
        <v>1132405.49</v>
      </c>
      <c r="M9" s="21">
        <f t="shared" si="6"/>
        <v>1181115.01</v>
      </c>
      <c r="N9" s="24">
        <f t="shared" si="2"/>
        <v>1704145.8</v>
      </c>
      <c r="O9" s="1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5" ht="12.95" customHeight="1">
      <c r="A10" s="26"/>
      <c r="B10" s="63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4"/>
      <c r="O10" s="1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1"/>
    </row>
    <row r="11" spans="1:35" ht="12.95" customHeight="1">
      <c r="A11" s="20" t="s">
        <v>10</v>
      </c>
      <c r="B11" s="29" t="s">
        <v>11</v>
      </c>
      <c r="C11" s="21">
        <v>625413.81000000006</v>
      </c>
      <c r="D11" s="21"/>
      <c r="E11" s="21"/>
      <c r="F11" s="21"/>
      <c r="G11" s="21"/>
      <c r="H11" s="21"/>
      <c r="I11" s="21">
        <v>41689.67</v>
      </c>
      <c r="J11" s="21">
        <v>74035.520000000004</v>
      </c>
      <c r="K11" s="21">
        <v>74035.520000000004</v>
      </c>
      <c r="L11" s="21">
        <v>89367.06</v>
      </c>
      <c r="M11" s="21">
        <v>89367.06</v>
      </c>
      <c r="N11" s="24">
        <f t="shared" si="2"/>
        <v>536046.75</v>
      </c>
      <c r="O11" s="19"/>
      <c r="P11" s="40" t="str">
        <f t="shared" si="3"/>
        <v/>
      </c>
      <c r="Q11" s="40" t="str">
        <f t="shared" si="4"/>
        <v/>
      </c>
      <c r="R11" s="40" t="str">
        <f t="shared" si="0"/>
        <v/>
      </c>
      <c r="S11" s="40" t="str">
        <f t="shared" si="0"/>
        <v/>
      </c>
      <c r="T11" s="40" t="str">
        <f t="shared" si="0"/>
        <v/>
      </c>
      <c r="U11" s="42">
        <f t="shared" si="0"/>
        <v>41.68967</v>
      </c>
      <c r="V11" s="42">
        <f t="shared" si="0"/>
        <v>32.345850000000006</v>
      </c>
      <c r="W11" s="40" t="str">
        <f t="shared" si="0"/>
        <v/>
      </c>
      <c r="X11" s="42">
        <f t="shared" si="0"/>
        <v>15.331539999999993</v>
      </c>
      <c r="Y11" s="40" t="str">
        <f t="shared" si="0"/>
        <v/>
      </c>
      <c r="Z11" s="40"/>
      <c r="AA11" s="42">
        <f>$N$11/5/1000</f>
        <v>107.20935</v>
      </c>
      <c r="AB11" s="42">
        <f t="shared" ref="AB11:AE11" si="7">$N$11/5/1000</f>
        <v>107.20935</v>
      </c>
      <c r="AC11" s="42">
        <f t="shared" si="7"/>
        <v>107.20935</v>
      </c>
      <c r="AD11" s="42">
        <f t="shared" si="7"/>
        <v>107.20935</v>
      </c>
      <c r="AE11" s="42">
        <f t="shared" si="7"/>
        <v>107.20935</v>
      </c>
      <c r="AF11" s="41"/>
      <c r="AH11" s="25">
        <f t="shared" ref="AH11" si="8">SUM(P11:AF11)*1000</f>
        <v>625413.80999999994</v>
      </c>
      <c r="AI11" s="25">
        <f t="shared" ref="AI11" si="9">AH11-C11</f>
        <v>0</v>
      </c>
    </row>
    <row r="12" spans="1:35" ht="12.95" customHeight="1">
      <c r="A12" s="20"/>
      <c r="B12" s="29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4"/>
      <c r="O12" s="1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5" ht="12.95" customHeight="1">
      <c r="A13" s="20" t="s">
        <v>12</v>
      </c>
      <c r="B13" s="29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4"/>
      <c r="O13" s="19"/>
      <c r="P13" s="40" t="str">
        <f t="shared" si="3"/>
        <v/>
      </c>
      <c r="Q13" s="40" t="str">
        <f t="shared" si="4"/>
        <v/>
      </c>
      <c r="R13" s="40" t="str">
        <f t="shared" si="0"/>
        <v/>
      </c>
      <c r="S13" s="40" t="str">
        <f t="shared" si="0"/>
        <v/>
      </c>
      <c r="T13" s="40" t="str">
        <f t="shared" si="0"/>
        <v/>
      </c>
      <c r="U13" s="40" t="str">
        <f t="shared" si="0"/>
        <v/>
      </c>
      <c r="V13" s="40" t="str">
        <f t="shared" si="0"/>
        <v/>
      </c>
      <c r="W13" s="40" t="str">
        <f t="shared" si="0"/>
        <v/>
      </c>
      <c r="X13" s="40" t="str">
        <f t="shared" si="0"/>
        <v/>
      </c>
      <c r="Y13" s="40" t="str">
        <f t="shared" si="0"/>
        <v/>
      </c>
      <c r="Z13" s="40"/>
      <c r="AA13" s="40"/>
      <c r="AB13" s="40"/>
      <c r="AC13" s="40"/>
      <c r="AD13" s="40"/>
      <c r="AE13" s="40"/>
      <c r="AF13" s="41"/>
    </row>
    <row r="14" spans="1:35" ht="12.95" customHeight="1">
      <c r="A14" s="22" t="s">
        <v>14</v>
      </c>
      <c r="B14" s="62" t="s">
        <v>15</v>
      </c>
      <c r="C14" s="23">
        <v>1863937.29</v>
      </c>
      <c r="D14" s="23"/>
      <c r="E14" s="23">
        <v>103411.86</v>
      </c>
      <c r="F14" s="23">
        <v>547691.22</v>
      </c>
      <c r="G14" s="23">
        <v>946956.97</v>
      </c>
      <c r="H14" s="23">
        <v>1062472.03</v>
      </c>
      <c r="I14" s="23">
        <v>1235645.48</v>
      </c>
      <c r="J14" s="23">
        <v>1420462.21</v>
      </c>
      <c r="K14" s="23">
        <v>1638629.18</v>
      </c>
      <c r="L14" s="23">
        <v>1684791.01</v>
      </c>
      <c r="M14" s="23">
        <v>1689570.43</v>
      </c>
      <c r="N14" s="24">
        <f t="shared" si="2"/>
        <v>174366.8600000001</v>
      </c>
      <c r="O14" s="19"/>
      <c r="P14" s="40" t="str">
        <f t="shared" si="3"/>
        <v/>
      </c>
      <c r="Q14" s="42">
        <f t="shared" si="4"/>
        <v>103.41186</v>
      </c>
      <c r="R14" s="42">
        <f t="shared" si="0"/>
        <v>444.27936</v>
      </c>
      <c r="S14" s="42">
        <f t="shared" si="0"/>
        <v>399.26575000000003</v>
      </c>
      <c r="T14" s="42">
        <f t="shared" si="0"/>
        <v>115.51506000000006</v>
      </c>
      <c r="U14" s="42">
        <f t="shared" si="0"/>
        <v>173.17344999999995</v>
      </c>
      <c r="V14" s="42">
        <f t="shared" si="0"/>
        <v>184.81672999999998</v>
      </c>
      <c r="W14" s="42">
        <f t="shared" si="0"/>
        <v>218.16696999999996</v>
      </c>
      <c r="X14" s="42">
        <f t="shared" si="0"/>
        <v>46.161830000000073</v>
      </c>
      <c r="Y14" s="42">
        <f t="shared" si="0"/>
        <v>4.7794199999999254</v>
      </c>
      <c r="Z14" s="40"/>
      <c r="AA14" s="40"/>
      <c r="AB14" s="42">
        <f>$N$14/1000</f>
        <v>174.36686000000012</v>
      </c>
      <c r="AC14" s="40"/>
      <c r="AD14" s="40"/>
      <c r="AE14" s="40"/>
      <c r="AF14" s="41"/>
      <c r="AH14" s="25">
        <f t="shared" ref="AH14" si="10">SUM(P14:AF14)*1000</f>
        <v>1863937.29</v>
      </c>
      <c r="AI14" s="25">
        <f t="shared" ref="AI14" si="11">AH14-C14</f>
        <v>0</v>
      </c>
    </row>
    <row r="15" spans="1:35" ht="12.95" customHeight="1">
      <c r="A15" s="22"/>
      <c r="B15" s="6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1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1"/>
    </row>
    <row r="16" spans="1:35" ht="12.95" customHeight="1">
      <c r="A16" s="22" t="s">
        <v>16</v>
      </c>
      <c r="B16" s="62" t="s">
        <v>17</v>
      </c>
      <c r="C16" s="23">
        <v>534580.75</v>
      </c>
      <c r="D16" s="23"/>
      <c r="E16" s="23"/>
      <c r="F16" s="23"/>
      <c r="G16" s="23"/>
      <c r="H16" s="23">
        <v>1541.07</v>
      </c>
      <c r="I16" s="23">
        <v>1541.07</v>
      </c>
      <c r="J16" s="23">
        <v>40884.730000000003</v>
      </c>
      <c r="K16" s="23">
        <v>61548.12</v>
      </c>
      <c r="L16" s="23">
        <v>137792.91</v>
      </c>
      <c r="M16" s="23">
        <v>185162.15</v>
      </c>
      <c r="N16" s="24">
        <f t="shared" si="2"/>
        <v>349418.6</v>
      </c>
      <c r="O16" s="19"/>
      <c r="P16" s="40" t="str">
        <f t="shared" si="3"/>
        <v/>
      </c>
      <c r="Q16" s="40" t="str">
        <f t="shared" si="4"/>
        <v/>
      </c>
      <c r="R16" s="40" t="str">
        <f t="shared" si="0"/>
        <v/>
      </c>
      <c r="S16" s="40" t="str">
        <f t="shared" si="0"/>
        <v/>
      </c>
      <c r="T16" s="42">
        <f t="shared" si="0"/>
        <v>1.5410699999999999</v>
      </c>
      <c r="U16" s="40" t="str">
        <f t="shared" si="0"/>
        <v/>
      </c>
      <c r="V16" s="42">
        <f t="shared" si="0"/>
        <v>39.343660000000007</v>
      </c>
      <c r="W16" s="42">
        <f t="shared" si="0"/>
        <v>20.66339</v>
      </c>
      <c r="X16" s="42">
        <f t="shared" si="0"/>
        <v>76.244790000000009</v>
      </c>
      <c r="Y16" s="42">
        <f t="shared" si="0"/>
        <v>47.369239999999991</v>
      </c>
      <c r="Z16" s="40"/>
      <c r="AA16" s="40"/>
      <c r="AB16" s="40"/>
      <c r="AC16" s="42">
        <f>$N$16/2/1000</f>
        <v>174.70929999999998</v>
      </c>
      <c r="AD16" s="42">
        <f>$N$16/2/1000</f>
        <v>174.70929999999998</v>
      </c>
      <c r="AE16" s="40"/>
      <c r="AF16" s="41"/>
    </row>
    <row r="17" spans="1:35" ht="12.95" customHeight="1">
      <c r="A17" s="22"/>
      <c r="B17" s="6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1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1"/>
      <c r="AH17" s="25">
        <f t="shared" ref="AH17" si="12">SUM(P17:AF17)*1000</f>
        <v>0</v>
      </c>
      <c r="AI17" s="25">
        <f t="shared" ref="AI17" si="13">AH17-C17</f>
        <v>0</v>
      </c>
    </row>
    <row r="18" spans="1:35" ht="12.95" customHeight="1">
      <c r="A18" s="22" t="s">
        <v>18</v>
      </c>
      <c r="B18" s="62" t="s">
        <v>19</v>
      </c>
      <c r="C18" s="23">
        <v>75811.28</v>
      </c>
      <c r="D18" s="23"/>
      <c r="E18" s="23"/>
      <c r="F18" s="23"/>
      <c r="G18" s="23"/>
      <c r="H18" s="23"/>
      <c r="I18" s="23"/>
      <c r="J18" s="23">
        <v>12326.53</v>
      </c>
      <c r="K18" s="23">
        <v>19833.02</v>
      </c>
      <c r="L18" s="23">
        <v>32699.05</v>
      </c>
      <c r="M18" s="23">
        <v>47495.05</v>
      </c>
      <c r="N18" s="24">
        <f t="shared" si="2"/>
        <v>28316.229999999996</v>
      </c>
      <c r="O18" s="19"/>
      <c r="P18" s="40" t="str">
        <f t="shared" si="3"/>
        <v/>
      </c>
      <c r="Q18" s="40" t="str">
        <f t="shared" si="4"/>
        <v/>
      </c>
      <c r="R18" s="40" t="str">
        <f t="shared" si="0"/>
        <v/>
      </c>
      <c r="S18" s="40" t="str">
        <f t="shared" si="0"/>
        <v/>
      </c>
      <c r="T18" s="40" t="str">
        <f t="shared" si="0"/>
        <v/>
      </c>
      <c r="U18" s="40" t="str">
        <f t="shared" si="0"/>
        <v/>
      </c>
      <c r="V18" s="42">
        <f t="shared" si="0"/>
        <v>12.32653</v>
      </c>
      <c r="W18" s="42">
        <f t="shared" si="0"/>
        <v>7.5064899999999994</v>
      </c>
      <c r="X18" s="42">
        <f t="shared" si="0"/>
        <v>12.866029999999999</v>
      </c>
      <c r="Y18" s="42">
        <f t="shared" si="0"/>
        <v>14.796000000000003</v>
      </c>
      <c r="Z18" s="40"/>
      <c r="AA18" s="40"/>
      <c r="AB18" s="40"/>
      <c r="AC18" s="40"/>
      <c r="AD18" s="40"/>
      <c r="AE18" s="42">
        <f>N18/1000</f>
        <v>28.316229999999997</v>
      </c>
      <c r="AF18" s="41"/>
    </row>
    <row r="19" spans="1:35" ht="12.95" customHeight="1">
      <c r="A19" s="22"/>
      <c r="B19" s="6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1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1"/>
    </row>
    <row r="20" spans="1:35" ht="12.95" customHeight="1">
      <c r="A20" s="22" t="s">
        <v>20</v>
      </c>
      <c r="B20" s="62" t="s">
        <v>21</v>
      </c>
      <c r="C20" s="23">
        <v>53299.35</v>
      </c>
      <c r="D20" s="23"/>
      <c r="E20" s="23"/>
      <c r="F20" s="23"/>
      <c r="G20" s="23"/>
      <c r="H20" s="23"/>
      <c r="I20" s="23"/>
      <c r="J20" s="23">
        <v>13783.01</v>
      </c>
      <c r="K20" s="23">
        <v>24251.16</v>
      </c>
      <c r="L20" s="23">
        <v>29757.51</v>
      </c>
      <c r="M20" s="23">
        <v>29757.51</v>
      </c>
      <c r="N20" s="24">
        <f t="shared" si="2"/>
        <v>23541.84</v>
      </c>
      <c r="O20" s="19"/>
      <c r="P20" s="40" t="str">
        <f t="shared" si="3"/>
        <v/>
      </c>
      <c r="Q20" s="40" t="str">
        <f t="shared" si="4"/>
        <v/>
      </c>
      <c r="R20" s="40" t="str">
        <f t="shared" si="0"/>
        <v/>
      </c>
      <c r="S20" s="40" t="str">
        <f t="shared" si="0"/>
        <v/>
      </c>
      <c r="T20" s="40" t="str">
        <f t="shared" si="0"/>
        <v/>
      </c>
      <c r="U20" s="40" t="str">
        <f t="shared" si="0"/>
        <v/>
      </c>
      <c r="V20" s="42">
        <f t="shared" si="0"/>
        <v>13.783010000000001</v>
      </c>
      <c r="W20" s="42">
        <f t="shared" si="0"/>
        <v>10.46815</v>
      </c>
      <c r="X20" s="42">
        <f t="shared" si="0"/>
        <v>5.5063499999999985</v>
      </c>
      <c r="Y20" s="40" t="str">
        <f t="shared" si="0"/>
        <v/>
      </c>
      <c r="Z20" s="40"/>
      <c r="AA20" s="40"/>
      <c r="AB20" s="40"/>
      <c r="AC20" s="40"/>
      <c r="AD20" s="42">
        <f>$N$20/1000</f>
        <v>23.541840000000001</v>
      </c>
      <c r="AE20" s="40"/>
      <c r="AF20" s="41"/>
      <c r="AH20" s="25">
        <f t="shared" ref="AH20" si="14">SUM(P20:AF20)*1000</f>
        <v>53299.35</v>
      </c>
      <c r="AI20" s="25">
        <f t="shared" ref="AI20" si="15">AH20-C20</f>
        <v>0</v>
      </c>
    </row>
    <row r="21" spans="1:35" ht="12.95" customHeight="1">
      <c r="A21" s="22"/>
      <c r="B21" s="6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19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1"/>
    </row>
    <row r="22" spans="1:35" ht="12.95" customHeight="1">
      <c r="A22" s="22" t="s">
        <v>22</v>
      </c>
      <c r="B22" s="62" t="s">
        <v>23</v>
      </c>
      <c r="C22" s="23">
        <v>235069.69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>
        <f t="shared" si="2"/>
        <v>235069.69</v>
      </c>
      <c r="O22" s="19"/>
      <c r="P22" s="40" t="str">
        <f t="shared" si="3"/>
        <v/>
      </c>
      <c r="Q22" s="40" t="str">
        <f t="shared" si="4"/>
        <v/>
      </c>
      <c r="R22" s="40" t="str">
        <f t="shared" si="0"/>
        <v/>
      </c>
      <c r="S22" s="40" t="str">
        <f t="shared" si="0"/>
        <v/>
      </c>
      <c r="T22" s="40" t="str">
        <f t="shared" si="0"/>
        <v/>
      </c>
      <c r="U22" s="40" t="str">
        <f t="shared" si="0"/>
        <v/>
      </c>
      <c r="V22" s="40" t="str">
        <f t="shared" si="0"/>
        <v/>
      </c>
      <c r="W22" s="40" t="str">
        <f t="shared" si="0"/>
        <v/>
      </c>
      <c r="X22" s="40" t="str">
        <f t="shared" si="0"/>
        <v/>
      </c>
      <c r="Y22" s="40" t="str">
        <f t="shared" si="0"/>
        <v/>
      </c>
      <c r="Z22" s="40"/>
      <c r="AA22" s="40"/>
      <c r="AB22" s="40"/>
      <c r="AC22" s="40"/>
      <c r="AD22" s="42">
        <f>$N$22/2/1000</f>
        <v>117.534845</v>
      </c>
      <c r="AE22" s="42">
        <f>$N$22/2/1000</f>
        <v>117.534845</v>
      </c>
      <c r="AF22" s="41"/>
    </row>
    <row r="23" spans="1:35" ht="12.95" customHeight="1">
      <c r="A23" s="26"/>
      <c r="B23" s="29" t="s">
        <v>24</v>
      </c>
      <c r="C23" s="21">
        <f>SUM(C14:C22)</f>
        <v>2762698.36</v>
      </c>
      <c r="D23" s="21">
        <f>SUM(D14:D22)</f>
        <v>0</v>
      </c>
      <c r="E23" s="21">
        <f t="shared" ref="E23:M23" si="16">SUM(E14:E22)</f>
        <v>103411.86</v>
      </c>
      <c r="F23" s="21">
        <f t="shared" si="16"/>
        <v>547691.22</v>
      </c>
      <c r="G23" s="21">
        <f t="shared" si="16"/>
        <v>946956.97</v>
      </c>
      <c r="H23" s="21">
        <f t="shared" si="16"/>
        <v>1064013.1000000001</v>
      </c>
      <c r="I23" s="21">
        <f t="shared" si="16"/>
        <v>1237186.55</v>
      </c>
      <c r="J23" s="21">
        <f t="shared" si="16"/>
        <v>1487456.48</v>
      </c>
      <c r="K23" s="21">
        <f t="shared" si="16"/>
        <v>1744261.48</v>
      </c>
      <c r="L23" s="21">
        <f t="shared" si="16"/>
        <v>1885040.48</v>
      </c>
      <c r="M23" s="21">
        <f t="shared" si="16"/>
        <v>1951985.14</v>
      </c>
      <c r="N23" s="24">
        <f t="shared" si="2"/>
        <v>810713.22</v>
      </c>
      <c r="O23" s="1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  <c r="AH23" s="25">
        <f t="shared" ref="AH23" si="17">SUM(P23:AF23)*1000</f>
        <v>0</v>
      </c>
      <c r="AI23" s="25">
        <f t="shared" ref="AI23" si="18">AH23-C23</f>
        <v>-2762698.36</v>
      </c>
    </row>
    <row r="24" spans="1:35" ht="12.95" customHeight="1">
      <c r="A24" s="26"/>
      <c r="B24" s="6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4"/>
      <c r="O24" s="19"/>
      <c r="P24" s="40" t="str">
        <f t="shared" si="3"/>
        <v/>
      </c>
      <c r="Q24" s="40" t="str">
        <f t="shared" si="4"/>
        <v/>
      </c>
      <c r="R24" s="40" t="str">
        <f t="shared" si="0"/>
        <v/>
      </c>
      <c r="S24" s="40" t="str">
        <f t="shared" si="0"/>
        <v/>
      </c>
      <c r="T24" s="40" t="str">
        <f t="shared" si="0"/>
        <v/>
      </c>
      <c r="U24" s="40" t="str">
        <f t="shared" si="0"/>
        <v/>
      </c>
      <c r="V24" s="40" t="str">
        <f t="shared" si="0"/>
        <v/>
      </c>
      <c r="W24" s="40" t="str">
        <f t="shared" si="0"/>
        <v/>
      </c>
      <c r="X24" s="40" t="str">
        <f t="shared" si="0"/>
        <v/>
      </c>
      <c r="Y24" s="40" t="str">
        <f t="shared" si="0"/>
        <v/>
      </c>
      <c r="Z24" s="40"/>
      <c r="AA24" s="40"/>
      <c r="AB24" s="40"/>
      <c r="AC24" s="40"/>
      <c r="AD24" s="40"/>
      <c r="AE24" s="40"/>
      <c r="AF24" s="41"/>
    </row>
    <row r="25" spans="1:35" ht="12.95" customHeight="1">
      <c r="A25" s="20" t="s">
        <v>25</v>
      </c>
      <c r="B25" s="29" t="s">
        <v>26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4"/>
      <c r="O25" s="19"/>
      <c r="P25" s="40" t="str">
        <f t="shared" si="3"/>
        <v/>
      </c>
      <c r="Q25" s="40" t="str">
        <f t="shared" si="4"/>
        <v/>
      </c>
      <c r="R25" s="40" t="str">
        <f t="shared" si="0"/>
        <v/>
      </c>
      <c r="S25" s="40" t="str">
        <f t="shared" si="0"/>
        <v/>
      </c>
      <c r="T25" s="40" t="str">
        <f t="shared" si="0"/>
        <v/>
      </c>
      <c r="U25" s="40" t="str">
        <f t="shared" si="0"/>
        <v/>
      </c>
      <c r="V25" s="40" t="str">
        <f t="shared" si="0"/>
        <v/>
      </c>
      <c r="W25" s="40" t="str">
        <f t="shared" si="0"/>
        <v/>
      </c>
      <c r="X25" s="40" t="str">
        <f t="shared" si="0"/>
        <v/>
      </c>
      <c r="Y25" s="40" t="str">
        <f t="shared" si="0"/>
        <v/>
      </c>
      <c r="Z25" s="40"/>
      <c r="AA25" s="40"/>
      <c r="AB25" s="40"/>
      <c r="AC25" s="40"/>
      <c r="AD25" s="40"/>
      <c r="AE25" s="40"/>
      <c r="AF25" s="41"/>
    </row>
    <row r="26" spans="1:35" ht="12.95" customHeight="1">
      <c r="A26" s="22" t="s">
        <v>27</v>
      </c>
      <c r="B26" s="62" t="s">
        <v>28</v>
      </c>
      <c r="C26" s="23">
        <v>37388.519999999997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>
        <f t="shared" si="2"/>
        <v>37388.519999999997</v>
      </c>
      <c r="O26" s="19"/>
      <c r="P26" s="40" t="str">
        <f t="shared" si="3"/>
        <v/>
      </c>
      <c r="Q26" s="40" t="str">
        <f t="shared" si="4"/>
        <v/>
      </c>
      <c r="R26" s="40" t="str">
        <f t="shared" si="0"/>
        <v/>
      </c>
      <c r="S26" s="40" t="str">
        <f t="shared" si="0"/>
        <v/>
      </c>
      <c r="T26" s="40" t="str">
        <f t="shared" si="0"/>
        <v/>
      </c>
      <c r="U26" s="40" t="str">
        <f t="shared" si="0"/>
        <v/>
      </c>
      <c r="V26" s="40" t="str">
        <f t="shared" si="0"/>
        <v/>
      </c>
      <c r="W26" s="40" t="str">
        <f t="shared" si="0"/>
        <v/>
      </c>
      <c r="X26" s="40" t="str">
        <f t="shared" si="0"/>
        <v/>
      </c>
      <c r="Y26" s="40" t="str">
        <f t="shared" si="0"/>
        <v/>
      </c>
      <c r="Z26" s="40"/>
      <c r="AA26" s="40"/>
      <c r="AB26" s="40"/>
      <c r="AC26" s="42">
        <f>$N$26/1000</f>
        <v>37.38852</v>
      </c>
      <c r="AD26" s="40"/>
      <c r="AE26" s="40"/>
      <c r="AF26" s="41"/>
      <c r="AH26" s="25">
        <f t="shared" ref="AH26" si="19">SUM(P26:AF26)*1000</f>
        <v>37388.519999999997</v>
      </c>
      <c r="AI26" s="25">
        <f t="shared" ref="AI26" si="20">AH26-C26</f>
        <v>0</v>
      </c>
    </row>
    <row r="27" spans="1:35" ht="12.95" customHeight="1">
      <c r="A27" s="22"/>
      <c r="B27" s="6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19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</row>
    <row r="28" spans="1:35" ht="12.95" customHeight="1">
      <c r="A28" s="22" t="s">
        <v>29</v>
      </c>
      <c r="B28" s="62" t="s">
        <v>30</v>
      </c>
      <c r="C28" s="23">
        <v>132135.96</v>
      </c>
      <c r="D28" s="23"/>
      <c r="E28" s="23"/>
      <c r="F28" s="23"/>
      <c r="G28" s="23"/>
      <c r="H28" s="23"/>
      <c r="I28" s="23"/>
      <c r="J28" s="23"/>
      <c r="K28" s="23"/>
      <c r="L28" s="23">
        <v>19472.59</v>
      </c>
      <c r="M28" s="23">
        <v>37515.31</v>
      </c>
      <c r="N28" s="24">
        <f t="shared" si="2"/>
        <v>94620.65</v>
      </c>
      <c r="O28" s="19"/>
      <c r="P28" s="40" t="str">
        <f t="shared" si="3"/>
        <v/>
      </c>
      <c r="Q28" s="40" t="str">
        <f t="shared" si="4"/>
        <v/>
      </c>
      <c r="R28" s="40" t="str">
        <f t="shared" si="0"/>
        <v/>
      </c>
      <c r="S28" s="40" t="str">
        <f t="shared" si="0"/>
        <v/>
      </c>
      <c r="T28" s="40" t="str">
        <f t="shared" si="0"/>
        <v/>
      </c>
      <c r="U28" s="40" t="str">
        <f t="shared" si="0"/>
        <v/>
      </c>
      <c r="V28" s="40" t="str">
        <f t="shared" si="0"/>
        <v/>
      </c>
      <c r="W28" s="40" t="str">
        <f t="shared" si="0"/>
        <v/>
      </c>
      <c r="X28" s="42">
        <f t="shared" si="0"/>
        <v>19.47259</v>
      </c>
      <c r="Y28" s="42">
        <f t="shared" si="0"/>
        <v>18.042719999999999</v>
      </c>
      <c r="Z28" s="42">
        <f>$N$28/2/1000</f>
        <v>47.310324999999999</v>
      </c>
      <c r="AA28" s="42">
        <f>$N$28/2/1000</f>
        <v>47.310324999999999</v>
      </c>
      <c r="AB28" s="40"/>
      <c r="AC28" s="40"/>
      <c r="AD28" s="40"/>
      <c r="AE28" s="40"/>
      <c r="AF28" s="41"/>
    </row>
    <row r="29" spans="1:35" ht="12.95" customHeight="1">
      <c r="A29" s="26"/>
      <c r="B29" s="29" t="s">
        <v>31</v>
      </c>
      <c r="C29" s="21">
        <f>SUM(C26:C28)</f>
        <v>169524.47999999998</v>
      </c>
      <c r="D29" s="21">
        <f>SUM(D26:D28)</f>
        <v>0</v>
      </c>
      <c r="E29" s="21">
        <f t="shared" ref="E29:M29" si="21">SUM(E26:E28)</f>
        <v>0</v>
      </c>
      <c r="F29" s="21">
        <f t="shared" si="21"/>
        <v>0</v>
      </c>
      <c r="G29" s="21">
        <f t="shared" si="21"/>
        <v>0</v>
      </c>
      <c r="H29" s="21">
        <f t="shared" si="21"/>
        <v>0</v>
      </c>
      <c r="I29" s="21">
        <f t="shared" si="21"/>
        <v>0</v>
      </c>
      <c r="J29" s="21">
        <f t="shared" si="21"/>
        <v>0</v>
      </c>
      <c r="K29" s="21">
        <f t="shared" si="21"/>
        <v>0</v>
      </c>
      <c r="L29" s="21">
        <f t="shared" si="21"/>
        <v>19472.59</v>
      </c>
      <c r="M29" s="21">
        <f t="shared" si="21"/>
        <v>37515.31</v>
      </c>
      <c r="N29" s="24">
        <f t="shared" si="2"/>
        <v>132009.16999999998</v>
      </c>
      <c r="O29" s="19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  <c r="AH29" s="25">
        <f t="shared" ref="AH29" si="22">SUM(P29:AF29)*1000</f>
        <v>0</v>
      </c>
      <c r="AI29" s="25">
        <f t="shared" ref="AI29" si="23">AH29-C29</f>
        <v>-169524.47999999998</v>
      </c>
    </row>
    <row r="30" spans="1:35" ht="12.95" customHeight="1">
      <c r="A30" s="26"/>
      <c r="B30" s="6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4"/>
      <c r="O30" s="19"/>
      <c r="P30" s="40" t="str">
        <f t="shared" si="3"/>
        <v/>
      </c>
      <c r="Q30" s="40" t="str">
        <f t="shared" si="4"/>
        <v/>
      </c>
      <c r="R30" s="40" t="str">
        <f t="shared" ref="R30:R69" si="24">IF(F30-E30&gt;0,(F30-E30)/1000,"")</f>
        <v/>
      </c>
      <c r="S30" s="40" t="str">
        <f t="shared" ref="S30:S69" si="25">IF(G30-F30&gt;0,(G30-F30)/1000,"")</f>
        <v/>
      </c>
      <c r="T30" s="40" t="str">
        <f t="shared" ref="T30:T69" si="26">IF(H30-G30&gt;0,(H30-G30)/1000,"")</f>
        <v/>
      </c>
      <c r="U30" s="40" t="str">
        <f t="shared" ref="U30:U69" si="27">IF(I30-H30&gt;0,(I30-H30)/1000,"")</f>
        <v/>
      </c>
      <c r="V30" s="40" t="str">
        <f t="shared" ref="V30:V69" si="28">IF(J30-I30&gt;0,(J30-I30)/1000,"")</f>
        <v/>
      </c>
      <c r="W30" s="40" t="str">
        <f t="shared" ref="W30:W69" si="29">IF(K30-J30&gt;0,(K30-J30)/1000,"")</f>
        <v/>
      </c>
      <c r="X30" s="40" t="str">
        <f t="shared" ref="X30:X69" si="30">IF(L30-K30&gt;0,(L30-K30)/1000,"")</f>
        <v/>
      </c>
      <c r="Y30" s="40" t="str">
        <f t="shared" ref="Y30:Y69" si="31">IF(M30-L30&gt;0,(M30-L30)/1000,"")</f>
        <v/>
      </c>
      <c r="Z30" s="40"/>
      <c r="AA30" s="40"/>
      <c r="AB30" s="40"/>
      <c r="AC30" s="40"/>
      <c r="AD30" s="40"/>
      <c r="AE30" s="40"/>
      <c r="AF30" s="41"/>
    </row>
    <row r="31" spans="1:35" ht="12.95" customHeight="1">
      <c r="A31" s="20" t="s">
        <v>32</v>
      </c>
      <c r="B31" s="29" t="s">
        <v>33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4"/>
      <c r="O31" s="19"/>
      <c r="P31" s="40" t="str">
        <f t="shared" si="3"/>
        <v/>
      </c>
      <c r="Q31" s="40" t="str">
        <f t="shared" si="4"/>
        <v/>
      </c>
      <c r="R31" s="40" t="str">
        <f t="shared" si="24"/>
        <v/>
      </c>
      <c r="S31" s="40" t="str">
        <f t="shared" si="25"/>
        <v/>
      </c>
      <c r="T31" s="40" t="str">
        <f t="shared" si="26"/>
        <v/>
      </c>
      <c r="U31" s="40" t="str">
        <f t="shared" si="27"/>
        <v/>
      </c>
      <c r="V31" s="40" t="str">
        <f t="shared" si="28"/>
        <v/>
      </c>
      <c r="W31" s="40" t="str">
        <f t="shared" si="29"/>
        <v/>
      </c>
      <c r="X31" s="40" t="str">
        <f t="shared" si="30"/>
        <v/>
      </c>
      <c r="Y31" s="40" t="str">
        <f t="shared" si="31"/>
        <v/>
      </c>
      <c r="Z31" s="40"/>
      <c r="AA31" s="40"/>
      <c r="AB31" s="40"/>
      <c r="AC31" s="40"/>
      <c r="AD31" s="40"/>
      <c r="AE31" s="40"/>
      <c r="AF31" s="41"/>
    </row>
    <row r="32" spans="1:35" ht="12.95" customHeight="1">
      <c r="A32" s="22" t="s">
        <v>34</v>
      </c>
      <c r="B32" s="62" t="s">
        <v>35</v>
      </c>
      <c r="C32" s="23">
        <v>182318.88</v>
      </c>
      <c r="D32" s="23"/>
      <c r="E32" s="23"/>
      <c r="F32" s="23"/>
      <c r="G32" s="23"/>
      <c r="H32" s="23">
        <v>129.6</v>
      </c>
      <c r="I32" s="23">
        <v>129.6</v>
      </c>
      <c r="J32" s="23">
        <v>129.6</v>
      </c>
      <c r="K32" s="23">
        <v>129.6</v>
      </c>
      <c r="L32" s="23">
        <v>129.6</v>
      </c>
      <c r="M32" s="23">
        <v>129.6</v>
      </c>
      <c r="N32" s="24">
        <f t="shared" si="2"/>
        <v>182189.28</v>
      </c>
      <c r="O32" s="19"/>
      <c r="P32" s="40" t="str">
        <f t="shared" si="3"/>
        <v/>
      </c>
      <c r="Q32" s="40" t="str">
        <f t="shared" si="4"/>
        <v/>
      </c>
      <c r="R32" s="40" t="str">
        <f t="shared" si="24"/>
        <v/>
      </c>
      <c r="S32" s="40" t="str">
        <f t="shared" si="25"/>
        <v/>
      </c>
      <c r="T32" s="42">
        <f t="shared" si="26"/>
        <v>0.12959999999999999</v>
      </c>
      <c r="U32" s="40" t="str">
        <f t="shared" si="27"/>
        <v/>
      </c>
      <c r="V32" s="40" t="str">
        <f t="shared" si="28"/>
        <v/>
      </c>
      <c r="W32" s="40" t="str">
        <f t="shared" si="29"/>
        <v/>
      </c>
      <c r="X32" s="40" t="str">
        <f t="shared" si="30"/>
        <v/>
      </c>
      <c r="Y32" s="40" t="str">
        <f t="shared" si="31"/>
        <v/>
      </c>
      <c r="Z32" s="40"/>
      <c r="AA32" s="42">
        <f>$N$32/3/1000</f>
        <v>60.729759999999999</v>
      </c>
      <c r="AB32" s="40"/>
      <c r="AC32" s="42">
        <f t="shared" ref="AC32:AD32" si="32">$N$32/3/1000</f>
        <v>60.729759999999999</v>
      </c>
      <c r="AD32" s="42">
        <f t="shared" si="32"/>
        <v>60.729759999999999</v>
      </c>
      <c r="AE32" s="40"/>
      <c r="AF32" s="41"/>
      <c r="AH32" s="25">
        <f t="shared" ref="AH32" si="33">SUM(P32:AF32)*1000</f>
        <v>182318.88</v>
      </c>
      <c r="AI32" s="25">
        <f t="shared" ref="AI32" si="34">AH32-C32</f>
        <v>0</v>
      </c>
    </row>
    <row r="33" spans="1:35" ht="12.95" customHeight="1">
      <c r="A33" s="22"/>
      <c r="B33" s="6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19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1"/>
    </row>
    <row r="34" spans="1:35" ht="12.95" customHeight="1">
      <c r="A34" s="22" t="s">
        <v>36</v>
      </c>
      <c r="B34" s="62" t="s">
        <v>37</v>
      </c>
      <c r="C34" s="23">
        <v>81885.38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>
        <f t="shared" si="2"/>
        <v>81885.38</v>
      </c>
      <c r="O34" s="19"/>
      <c r="P34" s="40" t="str">
        <f t="shared" si="3"/>
        <v/>
      </c>
      <c r="Q34" s="40" t="str">
        <f t="shared" si="4"/>
        <v/>
      </c>
      <c r="R34" s="40" t="str">
        <f t="shared" si="24"/>
        <v/>
      </c>
      <c r="S34" s="40" t="str">
        <f t="shared" si="25"/>
        <v/>
      </c>
      <c r="T34" s="40" t="str">
        <f t="shared" si="26"/>
        <v/>
      </c>
      <c r="U34" s="40" t="str">
        <f t="shared" si="27"/>
        <v/>
      </c>
      <c r="V34" s="40" t="str">
        <f t="shared" si="28"/>
        <v/>
      </c>
      <c r="W34" s="40" t="str">
        <f t="shared" si="29"/>
        <v/>
      </c>
      <c r="X34" s="40" t="str">
        <f t="shared" si="30"/>
        <v/>
      </c>
      <c r="Y34" s="40" t="str">
        <f t="shared" si="31"/>
        <v/>
      </c>
      <c r="Z34" s="40"/>
      <c r="AA34" s="42">
        <f>$N$34/2/1000</f>
        <v>40.942689999999999</v>
      </c>
      <c r="AB34" s="42">
        <f>$N$34/2/1000</f>
        <v>40.942689999999999</v>
      </c>
      <c r="AC34" s="40"/>
      <c r="AD34" s="40"/>
      <c r="AE34" s="40"/>
      <c r="AF34" s="41"/>
    </row>
    <row r="35" spans="1:35" ht="12.95" customHeight="1">
      <c r="A35" s="22"/>
      <c r="B35" s="6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  <c r="O35" s="19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1"/>
      <c r="AH35" s="25">
        <f t="shared" ref="AH35" si="35">SUM(P35:AF35)*1000</f>
        <v>0</v>
      </c>
      <c r="AI35" s="25">
        <f t="shared" ref="AI35" si="36">AH35-C35</f>
        <v>0</v>
      </c>
    </row>
    <row r="36" spans="1:35" ht="12.95" customHeight="1">
      <c r="A36" s="22" t="s">
        <v>38</v>
      </c>
      <c r="B36" s="62" t="s">
        <v>39</v>
      </c>
      <c r="C36" s="23">
        <v>62751.22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>
        <f t="shared" si="2"/>
        <v>62751.22</v>
      </c>
      <c r="O36" s="19"/>
      <c r="P36" s="40" t="str">
        <f t="shared" si="3"/>
        <v/>
      </c>
      <c r="Q36" s="40" t="str">
        <f t="shared" si="4"/>
        <v/>
      </c>
      <c r="R36" s="40" t="str">
        <f t="shared" si="24"/>
        <v/>
      </c>
      <c r="S36" s="40" t="str">
        <f t="shared" si="25"/>
        <v/>
      </c>
      <c r="T36" s="40" t="str">
        <f t="shared" si="26"/>
        <v/>
      </c>
      <c r="U36" s="40" t="str">
        <f t="shared" si="27"/>
        <v/>
      </c>
      <c r="V36" s="40" t="str">
        <f t="shared" si="28"/>
        <v/>
      </c>
      <c r="W36" s="40" t="str">
        <f t="shared" si="29"/>
        <v/>
      </c>
      <c r="X36" s="40" t="str">
        <f t="shared" si="30"/>
        <v/>
      </c>
      <c r="Y36" s="40" t="str">
        <f t="shared" si="31"/>
        <v/>
      </c>
      <c r="Z36" s="40"/>
      <c r="AA36" s="40"/>
      <c r="AB36" s="42">
        <f>$N$36/2/1000</f>
        <v>31.375610000000002</v>
      </c>
      <c r="AC36" s="42">
        <f>$N$36/2/1000</f>
        <v>31.375610000000002</v>
      </c>
      <c r="AD36" s="40"/>
      <c r="AE36" s="40"/>
      <c r="AF36" s="41"/>
    </row>
    <row r="37" spans="1:35" ht="12.95" customHeight="1">
      <c r="A37" s="22"/>
      <c r="B37" s="6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  <c r="O37" s="1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1"/>
    </row>
    <row r="38" spans="1:35" ht="12.95" customHeight="1">
      <c r="A38" s="22" t="s">
        <v>40</v>
      </c>
      <c r="B38" s="62" t="s">
        <v>41</v>
      </c>
      <c r="C38" s="23">
        <v>20218.099999999999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>
        <f t="shared" si="2"/>
        <v>20218.099999999999</v>
      </c>
      <c r="O38" s="19"/>
      <c r="P38" s="40" t="str">
        <f t="shared" si="3"/>
        <v/>
      </c>
      <c r="Q38" s="40" t="str">
        <f t="shared" si="4"/>
        <v/>
      </c>
      <c r="R38" s="40" t="str">
        <f t="shared" si="24"/>
        <v/>
      </c>
      <c r="S38" s="40" t="str">
        <f t="shared" si="25"/>
        <v/>
      </c>
      <c r="T38" s="40" t="str">
        <f t="shared" si="26"/>
        <v/>
      </c>
      <c r="U38" s="40" t="str">
        <f t="shared" si="27"/>
        <v/>
      </c>
      <c r="V38" s="40" t="str">
        <f t="shared" si="28"/>
        <v/>
      </c>
      <c r="W38" s="40" t="str">
        <f t="shared" si="29"/>
        <v/>
      </c>
      <c r="X38" s="40" t="str">
        <f t="shared" si="30"/>
        <v/>
      </c>
      <c r="Y38" s="40" t="str">
        <f t="shared" si="31"/>
        <v/>
      </c>
      <c r="Z38" s="40"/>
      <c r="AA38" s="40"/>
      <c r="AB38" s="40"/>
      <c r="AC38" s="40"/>
      <c r="AD38" s="40"/>
      <c r="AE38" s="40"/>
      <c r="AF38" s="43">
        <f>$N$38/1000</f>
        <v>20.2181</v>
      </c>
      <c r="AH38" s="25">
        <f t="shared" ref="AH38" si="37">SUM(P38:AF38)*1000</f>
        <v>20218.099999999999</v>
      </c>
      <c r="AI38" s="25">
        <f t="shared" ref="AI38" si="38">AH38-C38</f>
        <v>0</v>
      </c>
    </row>
    <row r="39" spans="1:35" ht="12.95" customHeight="1">
      <c r="A39" s="26"/>
      <c r="B39" s="29" t="s">
        <v>42</v>
      </c>
      <c r="C39" s="21">
        <f>SUM(C32:C38)</f>
        <v>347173.57999999996</v>
      </c>
      <c r="D39" s="21">
        <f>SUM(D32:D38)</f>
        <v>0</v>
      </c>
      <c r="E39" s="21">
        <f t="shared" ref="E39:M39" si="39">SUM(E32:E38)</f>
        <v>0</v>
      </c>
      <c r="F39" s="21">
        <f t="shared" si="39"/>
        <v>0</v>
      </c>
      <c r="G39" s="21">
        <f t="shared" si="39"/>
        <v>0</v>
      </c>
      <c r="H39" s="21">
        <f t="shared" si="39"/>
        <v>129.6</v>
      </c>
      <c r="I39" s="21">
        <f t="shared" si="39"/>
        <v>129.6</v>
      </c>
      <c r="J39" s="21">
        <f t="shared" si="39"/>
        <v>129.6</v>
      </c>
      <c r="K39" s="21">
        <f t="shared" si="39"/>
        <v>129.6</v>
      </c>
      <c r="L39" s="21">
        <f t="shared" si="39"/>
        <v>129.6</v>
      </c>
      <c r="M39" s="21">
        <f t="shared" si="39"/>
        <v>129.6</v>
      </c>
      <c r="N39" s="24">
        <f t="shared" si="2"/>
        <v>347043.98</v>
      </c>
      <c r="O39" s="19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1"/>
    </row>
    <row r="40" spans="1:35" ht="12.95" customHeight="1">
      <c r="A40" s="26"/>
      <c r="B40" s="6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4"/>
      <c r="O40" s="19"/>
      <c r="P40" s="40" t="str">
        <f t="shared" si="3"/>
        <v/>
      </c>
      <c r="Q40" s="40" t="str">
        <f t="shared" si="4"/>
        <v/>
      </c>
      <c r="R40" s="40" t="str">
        <f t="shared" si="24"/>
        <v/>
      </c>
      <c r="S40" s="40" t="str">
        <f t="shared" si="25"/>
        <v/>
      </c>
      <c r="T40" s="40" t="str">
        <f t="shared" si="26"/>
        <v/>
      </c>
      <c r="U40" s="40" t="str">
        <f t="shared" si="27"/>
        <v/>
      </c>
      <c r="V40" s="40" t="str">
        <f t="shared" si="28"/>
        <v/>
      </c>
      <c r="W40" s="40" t="str">
        <f t="shared" si="29"/>
        <v/>
      </c>
      <c r="X40" s="40" t="str">
        <f t="shared" si="30"/>
        <v/>
      </c>
      <c r="Y40" s="40" t="str">
        <f t="shared" si="31"/>
        <v/>
      </c>
      <c r="Z40" s="40"/>
      <c r="AA40" s="40"/>
      <c r="AB40" s="40"/>
      <c r="AC40" s="40"/>
      <c r="AD40" s="40"/>
      <c r="AE40" s="40"/>
      <c r="AF40" s="41"/>
    </row>
    <row r="41" spans="1:35" ht="12.95" customHeight="1">
      <c r="A41" s="20" t="s">
        <v>43</v>
      </c>
      <c r="B41" s="29" t="s">
        <v>44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4"/>
      <c r="O41" s="19"/>
      <c r="P41" s="40" t="str">
        <f t="shared" si="3"/>
        <v/>
      </c>
      <c r="Q41" s="40" t="str">
        <f t="shared" si="4"/>
        <v/>
      </c>
      <c r="R41" s="40" t="str">
        <f t="shared" si="24"/>
        <v/>
      </c>
      <c r="S41" s="40" t="str">
        <f t="shared" si="25"/>
        <v/>
      </c>
      <c r="T41" s="40" t="str">
        <f t="shared" si="26"/>
        <v/>
      </c>
      <c r="U41" s="40" t="str">
        <f t="shared" si="27"/>
        <v/>
      </c>
      <c r="V41" s="40" t="str">
        <f t="shared" si="28"/>
        <v/>
      </c>
      <c r="W41" s="40" t="str">
        <f t="shared" si="29"/>
        <v/>
      </c>
      <c r="X41" s="40" t="str">
        <f t="shared" si="30"/>
        <v/>
      </c>
      <c r="Y41" s="40" t="str">
        <f t="shared" si="31"/>
        <v/>
      </c>
      <c r="Z41" s="40"/>
      <c r="AA41" s="40"/>
      <c r="AB41" s="40"/>
      <c r="AC41" s="40"/>
      <c r="AD41" s="40"/>
      <c r="AE41" s="40"/>
      <c r="AF41" s="41"/>
      <c r="AH41" s="25">
        <f t="shared" ref="AH41" si="40">SUM(P41:AF41)*1000</f>
        <v>0</v>
      </c>
      <c r="AI41" s="25">
        <f t="shared" ref="AI41" si="41">AH41-C41</f>
        <v>0</v>
      </c>
    </row>
    <row r="42" spans="1:35" ht="12.95" customHeight="1">
      <c r="A42" s="22" t="s">
        <v>45</v>
      </c>
      <c r="B42" s="62" t="s">
        <v>46</v>
      </c>
      <c r="C42" s="23">
        <v>9445.08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4">
        <f t="shared" si="2"/>
        <v>9445.08</v>
      </c>
      <c r="O42" s="19"/>
      <c r="P42" s="40" t="str">
        <f t="shared" si="3"/>
        <v/>
      </c>
      <c r="Q42" s="40" t="str">
        <f t="shared" si="4"/>
        <v/>
      </c>
      <c r="R42" s="40" t="str">
        <f t="shared" si="24"/>
        <v/>
      </c>
      <c r="S42" s="40" t="str">
        <f t="shared" si="25"/>
        <v/>
      </c>
      <c r="T42" s="40" t="str">
        <f t="shared" si="26"/>
        <v/>
      </c>
      <c r="U42" s="40" t="str">
        <f t="shared" si="27"/>
        <v/>
      </c>
      <c r="V42" s="40" t="str">
        <f t="shared" si="28"/>
        <v/>
      </c>
      <c r="W42" s="40" t="str">
        <f t="shared" si="29"/>
        <v/>
      </c>
      <c r="X42" s="40" t="str">
        <f t="shared" si="30"/>
        <v/>
      </c>
      <c r="Y42" s="40" t="str">
        <f t="shared" si="31"/>
        <v/>
      </c>
      <c r="Z42" s="40"/>
      <c r="AA42" s="40"/>
      <c r="AB42" s="40"/>
      <c r="AC42" s="40"/>
      <c r="AD42" s="40"/>
      <c r="AE42" s="42">
        <f>$N$42/1000</f>
        <v>9.4450800000000008</v>
      </c>
      <c r="AF42" s="41"/>
    </row>
    <row r="43" spans="1:35" ht="12.95" customHeight="1">
      <c r="A43" s="26"/>
      <c r="B43" s="29" t="s">
        <v>47</v>
      </c>
      <c r="C43" s="21">
        <f>C42</f>
        <v>9445.08</v>
      </c>
      <c r="D43" s="21">
        <f>D42</f>
        <v>0</v>
      </c>
      <c r="E43" s="21">
        <f t="shared" ref="E43:M43" si="42">E42</f>
        <v>0</v>
      </c>
      <c r="F43" s="21">
        <f t="shared" si="42"/>
        <v>0</v>
      </c>
      <c r="G43" s="21">
        <f t="shared" si="42"/>
        <v>0</v>
      </c>
      <c r="H43" s="21">
        <f t="shared" si="42"/>
        <v>0</v>
      </c>
      <c r="I43" s="21">
        <f t="shared" si="42"/>
        <v>0</v>
      </c>
      <c r="J43" s="21">
        <f t="shared" si="42"/>
        <v>0</v>
      </c>
      <c r="K43" s="21">
        <f t="shared" si="42"/>
        <v>0</v>
      </c>
      <c r="L43" s="21">
        <f t="shared" si="42"/>
        <v>0</v>
      </c>
      <c r="M43" s="21">
        <f t="shared" si="42"/>
        <v>0</v>
      </c>
      <c r="N43" s="24">
        <f t="shared" si="2"/>
        <v>9445.08</v>
      </c>
      <c r="O43" s="19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1"/>
    </row>
    <row r="44" spans="1:35" ht="12.95" customHeight="1">
      <c r="A44" s="26"/>
      <c r="B44" s="6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4"/>
      <c r="O44" s="19"/>
      <c r="P44" s="40" t="str">
        <f t="shared" si="3"/>
        <v/>
      </c>
      <c r="Q44" s="40" t="str">
        <f t="shared" si="4"/>
        <v/>
      </c>
      <c r="R44" s="40" t="str">
        <f t="shared" si="24"/>
        <v/>
      </c>
      <c r="S44" s="40" t="str">
        <f t="shared" si="25"/>
        <v/>
      </c>
      <c r="T44" s="40" t="str">
        <f t="shared" si="26"/>
        <v/>
      </c>
      <c r="U44" s="40" t="str">
        <f t="shared" si="27"/>
        <v/>
      </c>
      <c r="V44" s="40" t="str">
        <f t="shared" si="28"/>
        <v/>
      </c>
      <c r="W44" s="40" t="str">
        <f t="shared" si="29"/>
        <v/>
      </c>
      <c r="X44" s="40" t="str">
        <f t="shared" si="30"/>
        <v/>
      </c>
      <c r="Y44" s="40" t="str">
        <f t="shared" si="31"/>
        <v/>
      </c>
      <c r="Z44" s="40"/>
      <c r="AA44" s="40"/>
      <c r="AB44" s="40"/>
      <c r="AC44" s="40"/>
      <c r="AD44" s="40"/>
      <c r="AE44" s="40"/>
      <c r="AF44" s="41"/>
      <c r="AH44" s="25">
        <f t="shared" ref="AH44" si="43">SUM(P44:AF44)*1000</f>
        <v>0</v>
      </c>
      <c r="AI44" s="25">
        <f t="shared" ref="AI44" si="44">AH44-C44</f>
        <v>0</v>
      </c>
    </row>
    <row r="45" spans="1:35" ht="12.95" customHeight="1">
      <c r="A45" s="20" t="s">
        <v>48</v>
      </c>
      <c r="B45" s="29" t="s">
        <v>49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4"/>
      <c r="O45" s="19"/>
      <c r="P45" s="40" t="str">
        <f t="shared" si="3"/>
        <v/>
      </c>
      <c r="Q45" s="40" t="str">
        <f t="shared" si="4"/>
        <v/>
      </c>
      <c r="R45" s="40" t="str">
        <f t="shared" si="24"/>
        <v/>
      </c>
      <c r="S45" s="40" t="str">
        <f t="shared" si="25"/>
        <v/>
      </c>
      <c r="T45" s="40" t="str">
        <f t="shared" si="26"/>
        <v/>
      </c>
      <c r="U45" s="40" t="str">
        <f t="shared" si="27"/>
        <v/>
      </c>
      <c r="V45" s="40" t="str">
        <f t="shared" si="28"/>
        <v/>
      </c>
      <c r="W45" s="40" t="str">
        <f t="shared" si="29"/>
        <v/>
      </c>
      <c r="X45" s="40" t="str">
        <f t="shared" si="30"/>
        <v/>
      </c>
      <c r="Y45" s="40" t="str">
        <f t="shared" si="31"/>
        <v/>
      </c>
      <c r="Z45" s="40"/>
      <c r="AA45" s="40"/>
      <c r="AB45" s="40"/>
      <c r="AC45" s="40"/>
      <c r="AD45" s="40"/>
      <c r="AE45" s="40"/>
      <c r="AF45" s="41"/>
    </row>
    <row r="46" spans="1:35" ht="12.95" customHeight="1">
      <c r="A46" s="22" t="s">
        <v>50</v>
      </c>
      <c r="B46" s="62" t="s">
        <v>51</v>
      </c>
      <c r="C46" s="23">
        <v>858.12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4">
        <f t="shared" si="2"/>
        <v>858.12</v>
      </c>
      <c r="O46" s="19"/>
      <c r="P46" s="40" t="str">
        <f t="shared" si="3"/>
        <v/>
      </c>
      <c r="Q46" s="40" t="str">
        <f t="shared" si="4"/>
        <v/>
      </c>
      <c r="R46" s="40" t="str">
        <f t="shared" si="24"/>
        <v/>
      </c>
      <c r="S46" s="40" t="str">
        <f t="shared" si="25"/>
        <v/>
      </c>
      <c r="T46" s="40" t="str">
        <f t="shared" si="26"/>
        <v/>
      </c>
      <c r="U46" s="40" t="str">
        <f t="shared" si="27"/>
        <v/>
      </c>
      <c r="V46" s="40" t="str">
        <f t="shared" si="28"/>
        <v/>
      </c>
      <c r="W46" s="40" t="str">
        <f t="shared" si="29"/>
        <v/>
      </c>
      <c r="X46" s="40" t="str">
        <f t="shared" si="30"/>
        <v/>
      </c>
      <c r="Y46" s="40" t="str">
        <f t="shared" si="31"/>
        <v/>
      </c>
      <c r="Z46" s="40"/>
      <c r="AA46" s="42">
        <f>$N$46/1000</f>
        <v>0.85811999999999999</v>
      </c>
      <c r="AB46" s="40"/>
      <c r="AC46" s="40"/>
      <c r="AD46" s="40"/>
      <c r="AE46" s="40"/>
      <c r="AF46" s="41"/>
    </row>
    <row r="47" spans="1:35" ht="12.95" customHeight="1">
      <c r="A47" s="22"/>
      <c r="B47" s="6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4"/>
      <c r="O47" s="19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1"/>
      <c r="AH47" s="25">
        <f t="shared" ref="AH47" si="45">SUM(P47:AF47)*1000</f>
        <v>0</v>
      </c>
      <c r="AI47" s="25">
        <f t="shared" ref="AI47" si="46">AH47-C47</f>
        <v>0</v>
      </c>
    </row>
    <row r="48" spans="1:35" ht="12.95" customHeight="1">
      <c r="A48" s="22" t="s">
        <v>52</v>
      </c>
      <c r="B48" s="62" t="s">
        <v>53</v>
      </c>
      <c r="C48" s="23">
        <v>29922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4">
        <f t="shared" si="2"/>
        <v>29922</v>
      </c>
      <c r="O48" s="19"/>
      <c r="P48" s="40" t="str">
        <f t="shared" si="3"/>
        <v/>
      </c>
      <c r="Q48" s="40" t="str">
        <f t="shared" si="4"/>
        <v/>
      </c>
      <c r="R48" s="40" t="str">
        <f t="shared" si="24"/>
        <v/>
      </c>
      <c r="S48" s="40" t="str">
        <f t="shared" si="25"/>
        <v/>
      </c>
      <c r="T48" s="40" t="str">
        <f t="shared" si="26"/>
        <v/>
      </c>
      <c r="U48" s="40" t="str">
        <f t="shared" si="27"/>
        <v/>
      </c>
      <c r="V48" s="40" t="str">
        <f t="shared" si="28"/>
        <v/>
      </c>
      <c r="W48" s="40" t="str">
        <f t="shared" si="29"/>
        <v/>
      </c>
      <c r="X48" s="40" t="str">
        <f t="shared" si="30"/>
        <v/>
      </c>
      <c r="Y48" s="40" t="str">
        <f t="shared" si="31"/>
        <v/>
      </c>
      <c r="Z48" s="40"/>
      <c r="AA48" s="42">
        <f>$N$48/1000</f>
        <v>29.922000000000001</v>
      </c>
      <c r="AB48" s="40"/>
      <c r="AC48" s="40"/>
      <c r="AD48" s="40"/>
      <c r="AE48" s="40"/>
      <c r="AF48" s="41"/>
    </row>
    <row r="49" spans="1:35" ht="12.95" customHeight="1">
      <c r="A49" s="22"/>
      <c r="B49" s="6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  <c r="O49" s="19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1"/>
    </row>
    <row r="50" spans="1:35" ht="12.95" customHeight="1">
      <c r="A50" s="22" t="s">
        <v>54</v>
      </c>
      <c r="B50" s="62" t="s">
        <v>55</v>
      </c>
      <c r="C50" s="23">
        <v>7138.75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4">
        <f t="shared" si="2"/>
        <v>7138.75</v>
      </c>
      <c r="O50" s="19"/>
      <c r="P50" s="40" t="str">
        <f t="shared" si="3"/>
        <v/>
      </c>
      <c r="Q50" s="40" t="str">
        <f t="shared" si="4"/>
        <v/>
      </c>
      <c r="R50" s="40" t="str">
        <f t="shared" si="24"/>
        <v/>
      </c>
      <c r="S50" s="40" t="str">
        <f t="shared" si="25"/>
        <v/>
      </c>
      <c r="T50" s="40" t="str">
        <f t="shared" si="26"/>
        <v/>
      </c>
      <c r="U50" s="40" t="str">
        <f t="shared" si="27"/>
        <v/>
      </c>
      <c r="V50" s="40" t="str">
        <f t="shared" si="28"/>
        <v/>
      </c>
      <c r="W50" s="40" t="str">
        <f t="shared" si="29"/>
        <v/>
      </c>
      <c r="X50" s="40" t="str">
        <f t="shared" si="30"/>
        <v/>
      </c>
      <c r="Y50" s="40" t="str">
        <f t="shared" si="31"/>
        <v/>
      </c>
      <c r="Z50" s="40"/>
      <c r="AA50" s="42">
        <f>$N$50/1000</f>
        <v>7.1387499999999999</v>
      </c>
      <c r="AB50" s="40"/>
      <c r="AC50" s="40"/>
      <c r="AD50" s="40"/>
      <c r="AE50" s="40"/>
      <c r="AF50" s="41"/>
      <c r="AH50" s="25">
        <f t="shared" ref="AH50" si="47">SUM(P50:AF50)*1000</f>
        <v>7138.75</v>
      </c>
      <c r="AI50" s="25">
        <f t="shared" ref="AI50" si="48">AH50-C50</f>
        <v>0</v>
      </c>
    </row>
    <row r="51" spans="1:35" ht="12.95" customHeight="1">
      <c r="A51" s="22"/>
      <c r="B51" s="6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  <c r="O51" s="19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1"/>
    </row>
    <row r="52" spans="1:35" ht="12.95" customHeight="1">
      <c r="A52" s="22" t="s">
        <v>56</v>
      </c>
      <c r="B52" s="62" t="s">
        <v>57</v>
      </c>
      <c r="C52" s="23">
        <v>433311.06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>
        <f t="shared" si="2"/>
        <v>433311.06</v>
      </c>
      <c r="O52" s="19"/>
      <c r="P52" s="40" t="str">
        <f t="shared" si="3"/>
        <v/>
      </c>
      <c r="Q52" s="40" t="str">
        <f t="shared" si="4"/>
        <v/>
      </c>
      <c r="R52" s="40" t="str">
        <f t="shared" si="24"/>
        <v/>
      </c>
      <c r="S52" s="40" t="str">
        <f t="shared" si="25"/>
        <v/>
      </c>
      <c r="T52" s="40" t="str">
        <f t="shared" si="26"/>
        <v/>
      </c>
      <c r="U52" s="40" t="str">
        <f t="shared" si="27"/>
        <v/>
      </c>
      <c r="V52" s="40" t="str">
        <f t="shared" si="28"/>
        <v/>
      </c>
      <c r="W52" s="40" t="str">
        <f t="shared" si="29"/>
        <v/>
      </c>
      <c r="X52" s="40" t="str">
        <f t="shared" si="30"/>
        <v/>
      </c>
      <c r="Y52" s="40" t="str">
        <f t="shared" si="31"/>
        <v/>
      </c>
      <c r="Z52" s="40"/>
      <c r="AA52" s="40"/>
      <c r="AB52" s="42">
        <f>$N$52/5/1000</f>
        <v>86.662211999999997</v>
      </c>
      <c r="AC52" s="42">
        <f t="shared" ref="AC52:AF52" si="49">$N$52/5/1000</f>
        <v>86.662211999999997</v>
      </c>
      <c r="AD52" s="42">
        <f t="shared" si="49"/>
        <v>86.662211999999997</v>
      </c>
      <c r="AE52" s="42">
        <f t="shared" si="49"/>
        <v>86.662211999999997</v>
      </c>
      <c r="AF52" s="43">
        <f t="shared" si="49"/>
        <v>86.662211999999997</v>
      </c>
    </row>
    <row r="53" spans="1:35" ht="12.95" customHeight="1">
      <c r="A53" s="22"/>
      <c r="B53" s="6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4"/>
      <c r="O53" s="19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1"/>
      <c r="AH53" s="25">
        <f t="shared" ref="AH53" si="50">SUM(P53:AF53)*1000</f>
        <v>0</v>
      </c>
      <c r="AI53" s="25">
        <f t="shared" ref="AI53" si="51">AH53-C53</f>
        <v>0</v>
      </c>
    </row>
    <row r="54" spans="1:35" ht="12.95" customHeight="1">
      <c r="A54" s="22" t="s">
        <v>58</v>
      </c>
      <c r="B54" s="62" t="s">
        <v>59</v>
      </c>
      <c r="C54" s="23">
        <v>38132.370000000003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4">
        <f t="shared" si="2"/>
        <v>38132.370000000003</v>
      </c>
      <c r="O54" s="19"/>
      <c r="P54" s="40" t="str">
        <f t="shared" si="3"/>
        <v/>
      </c>
      <c r="Q54" s="40" t="str">
        <f t="shared" si="4"/>
        <v/>
      </c>
      <c r="R54" s="40" t="str">
        <f t="shared" si="24"/>
        <v/>
      </c>
      <c r="S54" s="40" t="str">
        <f t="shared" si="25"/>
        <v/>
      </c>
      <c r="T54" s="40" t="str">
        <f t="shared" si="26"/>
        <v/>
      </c>
      <c r="U54" s="40" t="str">
        <f t="shared" si="27"/>
        <v/>
      </c>
      <c r="V54" s="40" t="str">
        <f t="shared" si="28"/>
        <v/>
      </c>
      <c r="W54" s="40" t="str">
        <f t="shared" si="29"/>
        <v/>
      </c>
      <c r="X54" s="40" t="str">
        <f t="shared" si="30"/>
        <v/>
      </c>
      <c r="Y54" s="40" t="str">
        <f t="shared" si="31"/>
        <v/>
      </c>
      <c r="Z54" s="40"/>
      <c r="AA54" s="40"/>
      <c r="AB54" s="40"/>
      <c r="AC54" s="40"/>
      <c r="AD54" s="40"/>
      <c r="AE54" s="40"/>
      <c r="AF54" s="43">
        <f>$N$54/1000</f>
        <v>38.132370000000002</v>
      </c>
    </row>
    <row r="55" spans="1:35" ht="12.95" customHeight="1">
      <c r="A55" s="22"/>
      <c r="B55" s="6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9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1"/>
    </row>
    <row r="56" spans="1:35" ht="12.95" customHeight="1">
      <c r="A56" s="22" t="s">
        <v>60</v>
      </c>
      <c r="B56" s="62" t="s">
        <v>61</v>
      </c>
      <c r="C56" s="23">
        <v>9554.2099999999991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4">
        <f t="shared" si="2"/>
        <v>9554.2099999999991</v>
      </c>
      <c r="O56" s="19"/>
      <c r="P56" s="40" t="str">
        <f t="shared" si="3"/>
        <v/>
      </c>
      <c r="Q56" s="40" t="str">
        <f t="shared" si="4"/>
        <v/>
      </c>
      <c r="R56" s="40" t="str">
        <f t="shared" si="24"/>
        <v/>
      </c>
      <c r="S56" s="40" t="str">
        <f t="shared" si="25"/>
        <v/>
      </c>
      <c r="T56" s="40" t="str">
        <f t="shared" si="26"/>
        <v/>
      </c>
      <c r="U56" s="40" t="str">
        <f t="shared" si="27"/>
        <v/>
      </c>
      <c r="V56" s="40" t="str">
        <f t="shared" si="28"/>
        <v/>
      </c>
      <c r="W56" s="40" t="str">
        <f t="shared" si="29"/>
        <v/>
      </c>
      <c r="X56" s="40" t="str">
        <f t="shared" si="30"/>
        <v/>
      </c>
      <c r="Y56" s="40" t="str">
        <f t="shared" si="31"/>
        <v/>
      </c>
      <c r="Z56" s="40"/>
      <c r="AA56" s="40"/>
      <c r="AB56" s="40"/>
      <c r="AC56" s="40"/>
      <c r="AD56" s="40"/>
      <c r="AE56" s="40"/>
      <c r="AF56" s="43">
        <f>$N$56/1000</f>
        <v>9.5542099999999994</v>
      </c>
      <c r="AH56" s="25">
        <f t="shared" ref="AH56" si="52">SUM(P56:AF56)*1000</f>
        <v>9554.2099999999991</v>
      </c>
      <c r="AI56" s="25">
        <f t="shared" ref="AI56" si="53">AH56-C56</f>
        <v>0</v>
      </c>
    </row>
    <row r="57" spans="1:35" ht="12.95" customHeight="1">
      <c r="A57" s="22"/>
      <c r="B57" s="6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4"/>
      <c r="O57" s="19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1"/>
    </row>
    <row r="58" spans="1:35" ht="12.95" customHeight="1">
      <c r="A58" s="22" t="s">
        <v>62</v>
      </c>
      <c r="B58" s="62" t="s">
        <v>63</v>
      </c>
      <c r="C58" s="23">
        <v>7212.14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4">
        <f t="shared" si="2"/>
        <v>7212.14</v>
      </c>
      <c r="O58" s="19"/>
      <c r="P58" s="40" t="str">
        <f t="shared" si="3"/>
        <v/>
      </c>
      <c r="Q58" s="40" t="str">
        <f t="shared" si="4"/>
        <v/>
      </c>
      <c r="R58" s="40" t="str">
        <f t="shared" si="24"/>
        <v/>
      </c>
      <c r="S58" s="40" t="str">
        <f t="shared" si="25"/>
        <v/>
      </c>
      <c r="T58" s="40" t="str">
        <f t="shared" si="26"/>
        <v/>
      </c>
      <c r="U58" s="40" t="str">
        <f t="shared" si="27"/>
        <v/>
      </c>
      <c r="V58" s="40" t="str">
        <f t="shared" si="28"/>
        <v/>
      </c>
      <c r="W58" s="40" t="str">
        <f t="shared" si="29"/>
        <v/>
      </c>
      <c r="X58" s="40" t="str">
        <f t="shared" si="30"/>
        <v/>
      </c>
      <c r="Y58" s="40" t="str">
        <f t="shared" si="31"/>
        <v/>
      </c>
      <c r="Z58" s="40"/>
      <c r="AA58" s="40"/>
      <c r="AB58" s="40"/>
      <c r="AC58" s="40"/>
      <c r="AD58" s="40"/>
      <c r="AE58" s="40"/>
      <c r="AF58" s="43">
        <f>$N$58/1000</f>
        <v>7.2121400000000007</v>
      </c>
    </row>
    <row r="59" spans="1:35" ht="12.95" customHeight="1">
      <c r="A59" s="26"/>
      <c r="B59" s="29" t="s">
        <v>64</v>
      </c>
      <c r="C59" s="21">
        <f>SUM(C46:C58)</f>
        <v>526128.65</v>
      </c>
      <c r="D59" s="21">
        <f>SUM(D46:D58)</f>
        <v>0</v>
      </c>
      <c r="E59" s="21">
        <f t="shared" ref="E59:M59" si="54">SUM(E46:E58)</f>
        <v>0</v>
      </c>
      <c r="F59" s="21">
        <f t="shared" si="54"/>
        <v>0</v>
      </c>
      <c r="G59" s="21">
        <f t="shared" si="54"/>
        <v>0</v>
      </c>
      <c r="H59" s="21">
        <f t="shared" si="54"/>
        <v>0</v>
      </c>
      <c r="I59" s="21">
        <f t="shared" si="54"/>
        <v>0</v>
      </c>
      <c r="J59" s="21">
        <f t="shared" si="54"/>
        <v>0</v>
      </c>
      <c r="K59" s="21">
        <f t="shared" si="54"/>
        <v>0</v>
      </c>
      <c r="L59" s="21">
        <f t="shared" si="54"/>
        <v>0</v>
      </c>
      <c r="M59" s="21">
        <f t="shared" si="54"/>
        <v>0</v>
      </c>
      <c r="N59" s="24">
        <f t="shared" si="2"/>
        <v>526128.65</v>
      </c>
      <c r="O59" s="19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1"/>
      <c r="AH59" s="25">
        <f t="shared" ref="AH59" si="55">SUM(P59:AF59)*1000</f>
        <v>0</v>
      </c>
      <c r="AI59" s="25">
        <f t="shared" ref="AI59" si="56">AH59-C59</f>
        <v>-526128.65</v>
      </c>
    </row>
    <row r="60" spans="1:35" ht="12.95" customHeight="1">
      <c r="A60" s="26"/>
      <c r="B60" s="6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4"/>
      <c r="O60" s="19"/>
      <c r="P60" s="40" t="str">
        <f t="shared" si="3"/>
        <v/>
      </c>
      <c r="Q60" s="40" t="str">
        <f t="shared" si="4"/>
        <v/>
      </c>
      <c r="R60" s="40" t="str">
        <f t="shared" si="24"/>
        <v/>
      </c>
      <c r="S60" s="40" t="str">
        <f t="shared" si="25"/>
        <v/>
      </c>
      <c r="T60" s="40" t="str">
        <f t="shared" si="26"/>
        <v/>
      </c>
      <c r="U60" s="40" t="str">
        <f t="shared" si="27"/>
        <v/>
      </c>
      <c r="V60" s="40" t="str">
        <f t="shared" si="28"/>
        <v/>
      </c>
      <c r="W60" s="40" t="str">
        <f t="shared" si="29"/>
        <v/>
      </c>
      <c r="X60" s="40" t="str">
        <f t="shared" si="30"/>
        <v/>
      </c>
      <c r="Y60" s="40" t="str">
        <f t="shared" si="31"/>
        <v/>
      </c>
      <c r="Z60" s="40"/>
      <c r="AA60" s="40"/>
      <c r="AB60" s="40"/>
      <c r="AC60" s="40"/>
      <c r="AD60" s="40"/>
      <c r="AE60" s="40"/>
      <c r="AF60" s="41"/>
    </row>
    <row r="61" spans="1:35" ht="12.95" customHeight="1">
      <c r="A61" s="20" t="s">
        <v>65</v>
      </c>
      <c r="B61" s="29" t="s">
        <v>66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4"/>
      <c r="O61" s="19"/>
      <c r="P61" s="40" t="str">
        <f t="shared" si="3"/>
        <v/>
      </c>
      <c r="Q61" s="40" t="str">
        <f t="shared" si="4"/>
        <v/>
      </c>
      <c r="R61" s="40" t="str">
        <f t="shared" si="24"/>
        <v/>
      </c>
      <c r="S61" s="40" t="str">
        <f t="shared" si="25"/>
        <v/>
      </c>
      <c r="T61" s="40" t="str">
        <f t="shared" si="26"/>
        <v/>
      </c>
      <c r="U61" s="40" t="str">
        <f t="shared" si="27"/>
        <v/>
      </c>
      <c r="V61" s="40" t="str">
        <f t="shared" si="28"/>
        <v/>
      </c>
      <c r="W61" s="40" t="str">
        <f t="shared" si="29"/>
        <v/>
      </c>
      <c r="X61" s="40" t="str">
        <f t="shared" si="30"/>
        <v/>
      </c>
      <c r="Y61" s="40" t="str">
        <f t="shared" si="31"/>
        <v/>
      </c>
      <c r="Z61" s="40"/>
      <c r="AA61" s="40"/>
      <c r="AB61" s="40"/>
      <c r="AC61" s="40"/>
      <c r="AD61" s="40"/>
      <c r="AE61" s="40"/>
      <c r="AF61" s="41"/>
    </row>
    <row r="62" spans="1:35" ht="12.95" customHeight="1">
      <c r="A62" s="22" t="s">
        <v>67</v>
      </c>
      <c r="B62" s="62" t="s">
        <v>68</v>
      </c>
      <c r="C62" s="23">
        <v>1953.29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4">
        <f t="shared" si="2"/>
        <v>1953.29</v>
      </c>
      <c r="O62" s="19"/>
      <c r="P62" s="40" t="str">
        <f t="shared" si="3"/>
        <v/>
      </c>
      <c r="Q62" s="40" t="str">
        <f t="shared" si="4"/>
        <v/>
      </c>
      <c r="R62" s="40" t="str">
        <f t="shared" si="24"/>
        <v/>
      </c>
      <c r="S62" s="40" t="str">
        <f t="shared" si="25"/>
        <v/>
      </c>
      <c r="T62" s="40" t="str">
        <f t="shared" si="26"/>
        <v/>
      </c>
      <c r="U62" s="40" t="str">
        <f t="shared" si="27"/>
        <v/>
      </c>
      <c r="V62" s="40" t="str">
        <f t="shared" si="28"/>
        <v/>
      </c>
      <c r="W62" s="40" t="str">
        <f t="shared" si="29"/>
        <v/>
      </c>
      <c r="X62" s="40" t="str">
        <f t="shared" si="30"/>
        <v/>
      </c>
      <c r="Y62" s="40" t="str">
        <f t="shared" si="31"/>
        <v/>
      </c>
      <c r="Z62" s="40"/>
      <c r="AA62" s="40"/>
      <c r="AB62" s="40"/>
      <c r="AC62" s="40"/>
      <c r="AD62" s="40"/>
      <c r="AE62" s="40"/>
      <c r="AF62" s="43">
        <f>$N$62/1000</f>
        <v>1.95329</v>
      </c>
      <c r="AH62" s="25">
        <f t="shared" ref="AH62" si="57">SUM(P62:AF62)*1000</f>
        <v>1953.29</v>
      </c>
      <c r="AI62" s="25">
        <f t="shared" ref="AI62" si="58">AH62-C62</f>
        <v>0</v>
      </c>
    </row>
    <row r="63" spans="1:35" ht="12.95" customHeight="1">
      <c r="A63" s="22"/>
      <c r="B63" s="6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4"/>
      <c r="O63" s="19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1"/>
    </row>
    <row r="64" spans="1:35" ht="12.95" customHeight="1">
      <c r="A64" s="22" t="s">
        <v>69</v>
      </c>
      <c r="B64" s="62" t="s">
        <v>70</v>
      </c>
      <c r="C64" s="23">
        <v>1202.02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4">
        <f t="shared" si="2"/>
        <v>1202.02</v>
      </c>
      <c r="O64" s="19"/>
      <c r="P64" s="40" t="str">
        <f t="shared" si="3"/>
        <v/>
      </c>
      <c r="Q64" s="40" t="str">
        <f t="shared" si="4"/>
        <v/>
      </c>
      <c r="R64" s="40" t="str">
        <f t="shared" si="24"/>
        <v/>
      </c>
      <c r="S64" s="40" t="str">
        <f t="shared" si="25"/>
        <v/>
      </c>
      <c r="T64" s="40" t="str">
        <f t="shared" si="26"/>
        <v/>
      </c>
      <c r="U64" s="40" t="str">
        <f t="shared" si="27"/>
        <v/>
      </c>
      <c r="V64" s="40" t="str">
        <f t="shared" si="28"/>
        <v/>
      </c>
      <c r="W64" s="40" t="str">
        <f t="shared" si="29"/>
        <v/>
      </c>
      <c r="X64" s="40" t="str">
        <f t="shared" si="30"/>
        <v/>
      </c>
      <c r="Y64" s="40" t="str">
        <f t="shared" si="31"/>
        <v/>
      </c>
      <c r="Z64" s="40"/>
      <c r="AA64" s="40"/>
      <c r="AB64" s="40"/>
      <c r="AC64" s="42">
        <f>$N$64/1000</f>
        <v>1.2020200000000001</v>
      </c>
      <c r="AD64" s="40"/>
      <c r="AE64" s="40"/>
      <c r="AF64" s="41"/>
    </row>
    <row r="65" spans="1:35" ht="12.95" customHeight="1">
      <c r="A65" s="22"/>
      <c r="B65" s="6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4"/>
      <c r="O65" s="19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1"/>
      <c r="AH65" s="25">
        <f t="shared" ref="AH65" si="59">SUM(P65:AF65)*1000</f>
        <v>0</v>
      </c>
      <c r="AI65" s="25">
        <f t="shared" ref="AI65" si="60">AH65-C65</f>
        <v>0</v>
      </c>
    </row>
    <row r="66" spans="1:35" ht="12.95" customHeight="1">
      <c r="A66" s="22" t="s">
        <v>71</v>
      </c>
      <c r="B66" s="62" t="s">
        <v>72</v>
      </c>
      <c r="C66" s="23">
        <v>21256.25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4">
        <f t="shared" si="2"/>
        <v>21256.25</v>
      </c>
      <c r="O66" s="19"/>
      <c r="P66" s="40" t="str">
        <f t="shared" si="3"/>
        <v/>
      </c>
      <c r="Q66" s="40" t="str">
        <f t="shared" si="4"/>
        <v/>
      </c>
      <c r="R66" s="40" t="str">
        <f t="shared" si="24"/>
        <v/>
      </c>
      <c r="S66" s="40" t="str">
        <f t="shared" si="25"/>
        <v/>
      </c>
      <c r="T66" s="40" t="str">
        <f t="shared" si="26"/>
        <v/>
      </c>
      <c r="U66" s="40" t="str">
        <f t="shared" si="27"/>
        <v/>
      </c>
      <c r="V66" s="40" t="str">
        <f t="shared" si="28"/>
        <v/>
      </c>
      <c r="W66" s="40" t="str">
        <f t="shared" si="29"/>
        <v/>
      </c>
      <c r="X66" s="40" t="str">
        <f t="shared" si="30"/>
        <v/>
      </c>
      <c r="Y66" s="40" t="str">
        <f t="shared" si="31"/>
        <v/>
      </c>
      <c r="Z66" s="40"/>
      <c r="AA66" s="40"/>
      <c r="AB66" s="40"/>
      <c r="AC66" s="40"/>
      <c r="AD66" s="42">
        <f>$N$66/2/1000</f>
        <v>10.628125000000001</v>
      </c>
      <c r="AE66" s="42">
        <f>$N$66/2/1000</f>
        <v>10.628125000000001</v>
      </c>
      <c r="AF66" s="41"/>
    </row>
    <row r="67" spans="1:35" ht="12.95" customHeight="1">
      <c r="A67" s="26"/>
      <c r="B67" s="29" t="s">
        <v>73</v>
      </c>
      <c r="C67" s="21">
        <f>SUM(C62:C66)</f>
        <v>24411.56</v>
      </c>
      <c r="D67" s="21">
        <f>SUM(D62:D66)</f>
        <v>0</v>
      </c>
      <c r="E67" s="21">
        <f t="shared" ref="E67:M67" si="61">SUM(E62:E66)</f>
        <v>0</v>
      </c>
      <c r="F67" s="21">
        <f t="shared" si="61"/>
        <v>0</v>
      </c>
      <c r="G67" s="21">
        <f t="shared" si="61"/>
        <v>0</v>
      </c>
      <c r="H67" s="21">
        <f t="shared" si="61"/>
        <v>0</v>
      </c>
      <c r="I67" s="21">
        <f t="shared" si="61"/>
        <v>0</v>
      </c>
      <c r="J67" s="21">
        <f t="shared" si="61"/>
        <v>0</v>
      </c>
      <c r="K67" s="21">
        <f t="shared" si="61"/>
        <v>0</v>
      </c>
      <c r="L67" s="21">
        <f t="shared" si="61"/>
        <v>0</v>
      </c>
      <c r="M67" s="21">
        <f t="shared" si="61"/>
        <v>0</v>
      </c>
      <c r="N67" s="24">
        <f t="shared" si="2"/>
        <v>24411.56</v>
      </c>
      <c r="O67" s="19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1"/>
    </row>
    <row r="68" spans="1:35" ht="12.95" customHeight="1">
      <c r="A68" s="26"/>
      <c r="B68" s="63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4"/>
      <c r="O68" s="19"/>
      <c r="P68" s="40" t="str">
        <f t="shared" si="3"/>
        <v/>
      </c>
      <c r="Q68" s="40" t="str">
        <f t="shared" si="4"/>
        <v/>
      </c>
      <c r="R68" s="40" t="str">
        <f t="shared" si="24"/>
        <v/>
      </c>
      <c r="S68" s="40" t="str">
        <f t="shared" si="25"/>
        <v/>
      </c>
      <c r="T68" s="40" t="str">
        <f t="shared" si="26"/>
        <v/>
      </c>
      <c r="U68" s="40" t="str">
        <f t="shared" si="27"/>
        <v/>
      </c>
      <c r="V68" s="40" t="str">
        <f t="shared" si="28"/>
        <v/>
      </c>
      <c r="W68" s="40" t="str">
        <f t="shared" si="29"/>
        <v/>
      </c>
      <c r="X68" s="40" t="str">
        <f t="shared" si="30"/>
        <v/>
      </c>
      <c r="Y68" s="40" t="str">
        <f t="shared" si="31"/>
        <v/>
      </c>
      <c r="Z68" s="40"/>
      <c r="AA68" s="40"/>
      <c r="AB68" s="40"/>
      <c r="AC68" s="40"/>
      <c r="AD68" s="40"/>
      <c r="AE68" s="40"/>
      <c r="AF68" s="41"/>
      <c r="AH68" s="25">
        <f t="shared" ref="AH68:AH71" si="62">SUM(P68:AF68)*1000</f>
        <v>0</v>
      </c>
      <c r="AI68" s="25">
        <f t="shared" ref="AI68" si="63">AH68-C68</f>
        <v>0</v>
      </c>
    </row>
    <row r="69" spans="1:35" ht="12.95" customHeight="1" thickBot="1">
      <c r="A69" s="20" t="s">
        <v>74</v>
      </c>
      <c r="B69" s="64" t="s">
        <v>75</v>
      </c>
      <c r="C69" s="57">
        <v>108361.1</v>
      </c>
      <c r="D69" s="57">
        <v>7895.8</v>
      </c>
      <c r="E69" s="57">
        <v>15791.59</v>
      </c>
      <c r="F69" s="57">
        <v>23687.39</v>
      </c>
      <c r="G69" s="57">
        <v>31583.18</v>
      </c>
      <c r="H69" s="57">
        <v>39478.980000000003</v>
      </c>
      <c r="I69" s="57">
        <v>47374.77</v>
      </c>
      <c r="J69" s="57">
        <v>55270.57</v>
      </c>
      <c r="K69" s="57">
        <v>63166.36</v>
      </c>
      <c r="L69" s="57">
        <v>71062.16</v>
      </c>
      <c r="M69" s="57">
        <v>78957.960000000006</v>
      </c>
      <c r="N69" s="58">
        <f t="shared" si="2"/>
        <v>29403.14</v>
      </c>
      <c r="O69" s="59"/>
      <c r="P69" s="60">
        <f t="shared" si="3"/>
        <v>7.8958000000000004</v>
      </c>
      <c r="Q69" s="60">
        <f t="shared" si="4"/>
        <v>7.8957899999999999</v>
      </c>
      <c r="R69" s="60">
        <f t="shared" si="24"/>
        <v>7.8957999999999995</v>
      </c>
      <c r="S69" s="60">
        <f t="shared" si="25"/>
        <v>7.8957900000000008</v>
      </c>
      <c r="T69" s="60">
        <f t="shared" si="26"/>
        <v>7.895800000000003</v>
      </c>
      <c r="U69" s="60">
        <f t="shared" si="27"/>
        <v>7.8957899999999936</v>
      </c>
      <c r="V69" s="60">
        <f t="shared" si="28"/>
        <v>7.895800000000003</v>
      </c>
      <c r="W69" s="60">
        <f t="shared" si="29"/>
        <v>7.8957900000000008</v>
      </c>
      <c r="X69" s="60">
        <f t="shared" si="30"/>
        <v>7.895800000000003</v>
      </c>
      <c r="Y69" s="60">
        <f t="shared" si="31"/>
        <v>7.895800000000003</v>
      </c>
      <c r="Z69" s="60">
        <f>$N$69/7/1000</f>
        <v>4.2004485714285709</v>
      </c>
      <c r="AA69" s="60">
        <f t="shared" ref="AA69:AF69" si="64">$N$69/7/1000</f>
        <v>4.2004485714285709</v>
      </c>
      <c r="AB69" s="60">
        <f t="shared" si="64"/>
        <v>4.2004485714285709</v>
      </c>
      <c r="AC69" s="60">
        <f t="shared" si="64"/>
        <v>4.2004485714285709</v>
      </c>
      <c r="AD69" s="60">
        <f t="shared" si="64"/>
        <v>4.2004485714285709</v>
      </c>
      <c r="AE69" s="60">
        <f t="shared" si="64"/>
        <v>4.2004485714285709</v>
      </c>
      <c r="AF69" s="61">
        <f t="shared" si="64"/>
        <v>4.2004485714285709</v>
      </c>
    </row>
    <row r="70" spans="1:35" ht="12.95" customHeight="1" thickBot="1">
      <c r="A70" s="20"/>
      <c r="B70" s="28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4"/>
      <c r="O70" s="19"/>
      <c r="P70" s="54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6"/>
      <c r="AG70" s="19"/>
    </row>
    <row r="71" spans="1:35" ht="12.95" customHeight="1" thickBot="1">
      <c r="A71" s="26"/>
      <c r="B71" s="68" t="s">
        <v>90</v>
      </c>
      <c r="C71" s="48">
        <f t="shared" ref="C71:M71" si="65">C9+C11+C23+C29+C39+C43+C59+C67+C69</f>
        <v>7458417.4300000006</v>
      </c>
      <c r="D71" s="49">
        <f t="shared" si="65"/>
        <v>83800.94</v>
      </c>
      <c r="E71" s="49">
        <f t="shared" si="65"/>
        <v>319450.47000000003</v>
      </c>
      <c r="F71" s="49">
        <f t="shared" si="65"/>
        <v>931752.97</v>
      </c>
      <c r="G71" s="49">
        <f t="shared" si="65"/>
        <v>1532389.7</v>
      </c>
      <c r="H71" s="49">
        <f t="shared" si="65"/>
        <v>1800332.1700000002</v>
      </c>
      <c r="I71" s="49">
        <f t="shared" si="65"/>
        <v>2205634.8400000003</v>
      </c>
      <c r="J71" s="49">
        <f t="shared" si="65"/>
        <v>2595311.6399999997</v>
      </c>
      <c r="K71" s="49">
        <f t="shared" si="65"/>
        <v>2951684.96</v>
      </c>
      <c r="L71" s="49">
        <f t="shared" si="65"/>
        <v>3197477.3800000004</v>
      </c>
      <c r="M71" s="49">
        <f t="shared" si="65"/>
        <v>3339070.08</v>
      </c>
      <c r="N71" s="50">
        <f t="shared" si="2"/>
        <v>4119347.3500000006</v>
      </c>
      <c r="O71" s="51"/>
      <c r="P71" s="52">
        <f>SUM(P6:P69)</f>
        <v>83.800939999999983</v>
      </c>
      <c r="Q71" s="52">
        <f t="shared" ref="Q71:AF71" si="66">SUM(Q6:Q69)</f>
        <v>235.64953000000003</v>
      </c>
      <c r="R71" s="52">
        <f t="shared" si="66"/>
        <v>612.30250000000001</v>
      </c>
      <c r="S71" s="52">
        <f t="shared" si="66"/>
        <v>600.63673000000006</v>
      </c>
      <c r="T71" s="52">
        <f t="shared" si="66"/>
        <v>267.94247000000001</v>
      </c>
      <c r="U71" s="52">
        <f t="shared" si="66"/>
        <v>405.30266999999998</v>
      </c>
      <c r="V71" s="52">
        <f t="shared" si="66"/>
        <v>389.67680000000001</v>
      </c>
      <c r="W71" s="52">
        <f t="shared" si="66"/>
        <v>356.37331999999992</v>
      </c>
      <c r="X71" s="52">
        <f t="shared" si="66"/>
        <v>245.79241999999994</v>
      </c>
      <c r="Y71" s="52">
        <f t="shared" si="66"/>
        <v>141.59270000000006</v>
      </c>
      <c r="Z71" s="52">
        <f t="shared" si="66"/>
        <v>301.41840607142859</v>
      </c>
      <c r="AA71" s="52">
        <f t="shared" si="66"/>
        <v>724.34789357142847</v>
      </c>
      <c r="AB71" s="52">
        <f t="shared" si="66"/>
        <v>870.79362057142862</v>
      </c>
      <c r="AC71" s="52">
        <f t="shared" si="66"/>
        <v>929.51367057142852</v>
      </c>
      <c r="AD71" s="52">
        <f t="shared" si="66"/>
        <v>761.34469807142841</v>
      </c>
      <c r="AE71" s="52">
        <f t="shared" si="66"/>
        <v>363.99629057142863</v>
      </c>
      <c r="AF71" s="53">
        <f t="shared" si="66"/>
        <v>167.93277057142862</v>
      </c>
      <c r="AH71" s="25">
        <f t="shared" si="62"/>
        <v>7458417.4299999997</v>
      </c>
    </row>
    <row r="72" spans="1:35" ht="12.95" customHeight="1">
      <c r="A72" s="26"/>
      <c r="B72" s="69" t="s">
        <v>89</v>
      </c>
      <c r="C72" s="44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6">
        <f>P71</f>
        <v>83.800939999999983</v>
      </c>
      <c r="Q72" s="46">
        <f>P72+Q71</f>
        <v>319.45047</v>
      </c>
      <c r="R72" s="46">
        <f t="shared" ref="R72:AF72" si="67">Q72+R71</f>
        <v>931.75297</v>
      </c>
      <c r="S72" s="46">
        <f t="shared" si="67"/>
        <v>1532.3897000000002</v>
      </c>
      <c r="T72" s="46">
        <f t="shared" si="67"/>
        <v>1800.3321700000001</v>
      </c>
      <c r="U72" s="46">
        <f t="shared" si="67"/>
        <v>2205.6348400000002</v>
      </c>
      <c r="V72" s="46">
        <f t="shared" si="67"/>
        <v>2595.3116400000004</v>
      </c>
      <c r="W72" s="46">
        <f t="shared" si="67"/>
        <v>2951.6849600000005</v>
      </c>
      <c r="X72" s="46">
        <f t="shared" si="67"/>
        <v>3197.4773800000003</v>
      </c>
      <c r="Y72" s="46">
        <f t="shared" si="67"/>
        <v>3339.0700800000004</v>
      </c>
      <c r="Z72" s="46">
        <f t="shared" si="67"/>
        <v>3640.4884860714292</v>
      </c>
      <c r="AA72" s="46">
        <f t="shared" si="67"/>
        <v>4364.8363796428575</v>
      </c>
      <c r="AB72" s="46">
        <f t="shared" si="67"/>
        <v>5235.6300002142862</v>
      </c>
      <c r="AC72" s="46">
        <f t="shared" si="67"/>
        <v>6165.1436707857147</v>
      </c>
      <c r="AD72" s="46">
        <f t="shared" si="67"/>
        <v>6926.4883688571426</v>
      </c>
      <c r="AE72" s="46">
        <f t="shared" si="67"/>
        <v>7290.4846594285709</v>
      </c>
      <c r="AF72" s="47">
        <f t="shared" si="67"/>
        <v>7458.4174299999995</v>
      </c>
    </row>
    <row r="73" spans="1:35" ht="12.95" customHeight="1">
      <c r="B73" s="70" t="s">
        <v>91</v>
      </c>
      <c r="C73" s="33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1">
        <f>P71*1.22*1.18*0.68149999</f>
        <v>82.216045135757653</v>
      </c>
      <c r="Q73" s="31">
        <f t="shared" ref="Q73:AF73" si="68">Q71*1.22*1.18*0.68149999</f>
        <v>231.19278130651142</v>
      </c>
      <c r="R73" s="31">
        <f t="shared" si="68"/>
        <v>600.72225892379322</v>
      </c>
      <c r="S73" s="31">
        <f t="shared" si="68"/>
        <v>589.2771191334358</v>
      </c>
      <c r="T73" s="31">
        <f t="shared" si="68"/>
        <v>262.87497738457824</v>
      </c>
      <c r="U73" s="31">
        <f t="shared" si="68"/>
        <v>397.63733688862078</v>
      </c>
      <c r="V73" s="31">
        <f t="shared" si="68"/>
        <v>382.30699294253287</v>
      </c>
      <c r="W73" s="31">
        <f t="shared" si="68"/>
        <v>349.63336881781765</v>
      </c>
      <c r="X73" s="31">
        <f t="shared" si="68"/>
        <v>241.1438427390803</v>
      </c>
      <c r="Y73" s="31">
        <f t="shared" si="68"/>
        <v>138.91481186361156</v>
      </c>
      <c r="Z73" s="31">
        <f t="shared" si="68"/>
        <v>295.71779598554275</v>
      </c>
      <c r="AA73" s="31">
        <f t="shared" si="68"/>
        <v>710.6485811717572</v>
      </c>
      <c r="AB73" s="31">
        <f t="shared" si="68"/>
        <v>854.32463660706446</v>
      </c>
      <c r="AC73" s="31">
        <f t="shared" si="68"/>
        <v>911.9341369441006</v>
      </c>
      <c r="AD73" s="31">
        <f t="shared" si="68"/>
        <v>746.94567937436443</v>
      </c>
      <c r="AE73" s="31">
        <f t="shared" si="68"/>
        <v>357.11216908627682</v>
      </c>
      <c r="AF73" s="32">
        <f t="shared" si="68"/>
        <v>164.75672283715926</v>
      </c>
    </row>
    <row r="74" spans="1:35" ht="12.95" customHeight="1" thickBot="1">
      <c r="B74" s="71" t="s">
        <v>92</v>
      </c>
      <c r="C74" s="3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6">
        <f>P73</f>
        <v>82.216045135757653</v>
      </c>
      <c r="Q74" s="36">
        <f>P74+Q73</f>
        <v>313.40882644226906</v>
      </c>
      <c r="R74" s="36">
        <f t="shared" ref="R74:AF74" si="69">Q74+R73</f>
        <v>914.13108536606228</v>
      </c>
      <c r="S74" s="36">
        <f t="shared" si="69"/>
        <v>1503.408204499498</v>
      </c>
      <c r="T74" s="36">
        <f t="shared" si="69"/>
        <v>1766.2831818840762</v>
      </c>
      <c r="U74" s="36">
        <f t="shared" si="69"/>
        <v>2163.9205187726971</v>
      </c>
      <c r="V74" s="36">
        <f t="shared" si="69"/>
        <v>2546.2275117152299</v>
      </c>
      <c r="W74" s="36">
        <f t="shared" si="69"/>
        <v>2895.8608805330477</v>
      </c>
      <c r="X74" s="36">
        <f t="shared" si="69"/>
        <v>3137.0047232721281</v>
      </c>
      <c r="Y74" s="36">
        <f t="shared" si="69"/>
        <v>3275.9195351357398</v>
      </c>
      <c r="Z74" s="36">
        <f t="shared" si="69"/>
        <v>3571.6373311212824</v>
      </c>
      <c r="AA74" s="36">
        <f t="shared" si="69"/>
        <v>4282.2859122930395</v>
      </c>
      <c r="AB74" s="36">
        <f t="shared" si="69"/>
        <v>5136.6105489001038</v>
      </c>
      <c r="AC74" s="36">
        <f t="shared" si="69"/>
        <v>6048.5446858442047</v>
      </c>
      <c r="AD74" s="36">
        <f t="shared" si="69"/>
        <v>6795.4903652185694</v>
      </c>
      <c r="AE74" s="36">
        <f t="shared" si="69"/>
        <v>7152.6025343048459</v>
      </c>
      <c r="AF74" s="37">
        <f t="shared" si="69"/>
        <v>7317.3592571420049</v>
      </c>
    </row>
  </sheetData>
  <mergeCells count="1">
    <mergeCell ref="P2:AF2"/>
  </mergeCells>
  <printOptions horizontalCentered="1" verticalCentered="1"/>
  <pageMargins left="0.70866141732283472" right="0.70866141732283472" top="1.2598425196850394" bottom="0.74803149606299213" header="0.55118110236220474" footer="0.31496062992125984"/>
  <pageSetup paperSize="8" scale="76" orientation="landscape" horizontalDpi="1200" verticalDpi="1200" r:id="rId1"/>
  <headerFooter>
    <oddHeader>&amp;C&amp;18PROGRAMA DE TRABAJOS
Proyecto modificado nº 1 al de acondicionamiento del barranco de las ovejas en su tramo final (pk 0+475 hast la desembocadura) Alicante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cp:lastPrinted>2012-05-28T06:52:47Z</cp:lastPrinted>
  <dcterms:created xsi:type="dcterms:W3CDTF">2012-05-17T06:40:41Z</dcterms:created>
  <dcterms:modified xsi:type="dcterms:W3CDTF">2012-09-18T08:07:01Z</dcterms:modified>
</cp:coreProperties>
</file>